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defaultThemeVersion="124226"/>
  <mc:AlternateContent xmlns:mc="http://schemas.openxmlformats.org/markup-compatibility/2006">
    <mc:Choice Requires="x15">
      <x15ac:absPath xmlns:x15ac="http://schemas.microsoft.com/office/spreadsheetml/2010/11/ac" url="S:\Shared\SFD\N McRedmond\Website Update\"/>
    </mc:Choice>
  </mc:AlternateContent>
  <xr:revisionPtr revIDLastSave="0" documentId="13_ncr:1_{1869EE36-6CAD-4137-97CF-BA4B9D001E71}" xr6:coauthVersionLast="47" xr6:coauthVersionMax="47" xr10:uidLastSave="{00000000-0000-0000-0000-000000000000}"/>
  <bookViews>
    <workbookView xWindow="-120" yWindow="-120" windowWidth="29040" windowHeight="15840" xr2:uid="{00000000-000D-0000-FFFF-FFFF00000000}"/>
  </bookViews>
  <sheets>
    <sheet name="Instructions" sheetId="2" r:id="rId1"/>
    <sheet name="APG REVENUE CALC" sheetId="3" r:id="rId2"/>
    <sheet name="DX Wt" sheetId="4" r:id="rId3"/>
  </sheets>
  <definedNames>
    <definedName name="_xlnm.Print_Area" localSheetId="0">Instructions!$A$7:$A$33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3" l="1"/>
  <c r="E55" i="3"/>
  <c r="E35" i="3" l="1"/>
  <c r="E32" i="3"/>
  <c r="E33" i="3" s="1"/>
  <c r="N33" i="3" s="1"/>
  <c r="V33" i="3" s="1"/>
  <c r="E31" i="3"/>
  <c r="E15" i="3"/>
  <c r="Q26" i="3"/>
  <c r="P26" i="3"/>
  <c r="Q25" i="3"/>
  <c r="P25" i="3"/>
  <c r="Q20" i="3"/>
  <c r="P20" i="3"/>
  <c r="Q18" i="3"/>
  <c r="P18" i="3"/>
  <c r="Q16" i="3"/>
  <c r="P16" i="3"/>
  <c r="C21" i="4"/>
  <c r="E21" i="4" s="1"/>
  <c r="C23" i="4"/>
  <c r="E23" i="4" s="1"/>
  <c r="C20" i="4"/>
  <c r="E20" i="4" s="1"/>
  <c r="C19" i="4"/>
  <c r="E19" i="4" s="1"/>
  <c r="C18" i="4"/>
  <c r="E18" i="4" s="1"/>
  <c r="C17" i="4"/>
  <c r="E17" i="4" s="1"/>
  <c r="C16" i="4"/>
  <c r="E16" i="4" s="1"/>
  <c r="C15" i="4"/>
  <c r="E15" i="4" s="1"/>
  <c r="C14" i="4"/>
  <c r="E14" i="4" s="1"/>
  <c r="C13" i="4"/>
  <c r="E22" i="4"/>
  <c r="C60" i="4"/>
  <c r="G59" i="3"/>
  <c r="F59" i="3"/>
  <c r="T14" i="3"/>
  <c r="S14" i="3"/>
  <c r="R14" i="3"/>
  <c r="Q14" i="3"/>
  <c r="P14" i="3"/>
  <c r="T57" i="3"/>
  <c r="T56" i="3"/>
  <c r="T54" i="3"/>
  <c r="T53" i="3"/>
  <c r="T52" i="3"/>
  <c r="T51" i="3"/>
  <c r="T50" i="3"/>
  <c r="T49" i="3"/>
  <c r="T48" i="3"/>
  <c r="T47" i="3"/>
  <c r="T46" i="3"/>
  <c r="T45" i="3"/>
  <c r="T44" i="3"/>
  <c r="T43" i="3"/>
  <c r="T42" i="3"/>
  <c r="T41" i="3"/>
  <c r="T40" i="3"/>
  <c r="T39" i="3"/>
  <c r="T38" i="3"/>
  <c r="T37" i="3"/>
  <c r="T36" i="3"/>
  <c r="T35" i="3"/>
  <c r="T34" i="3"/>
  <c r="T33" i="3"/>
  <c r="T32" i="3"/>
  <c r="T31" i="3"/>
  <c r="T30" i="3"/>
  <c r="T29" i="3"/>
  <c r="T28" i="3"/>
  <c r="T27" i="3"/>
  <c r="T26" i="3"/>
  <c r="T23" i="3"/>
  <c r="T22" i="3"/>
  <c r="T21" i="3"/>
  <c r="T20" i="3"/>
  <c r="N25" i="3"/>
  <c r="N55" i="3"/>
  <c r="V55" i="3"/>
  <c r="X55" i="3" s="1"/>
  <c r="AA55" i="3" s="1"/>
  <c r="AB55" i="3" s="1"/>
  <c r="T24" i="3"/>
  <c r="T19" i="3"/>
  <c r="T18" i="3"/>
  <c r="T17" i="3"/>
  <c r="T16" i="3"/>
  <c r="T15" i="3"/>
  <c r="U33" i="3"/>
  <c r="U32" i="3"/>
  <c r="U31" i="3"/>
  <c r="U30" i="3"/>
  <c r="U29" i="3"/>
  <c r="U28" i="3"/>
  <c r="U27" i="3"/>
  <c r="U15" i="3"/>
  <c r="S57" i="3"/>
  <c r="S56" i="3"/>
  <c r="S54" i="3"/>
  <c r="S53" i="3"/>
  <c r="S52" i="3"/>
  <c r="S51" i="3"/>
  <c r="S50" i="3"/>
  <c r="S49" i="3"/>
  <c r="S48" i="3"/>
  <c r="S47" i="3"/>
  <c r="S46" i="3"/>
  <c r="S45" i="3"/>
  <c r="S44" i="3"/>
  <c r="S43" i="3"/>
  <c r="S42" i="3"/>
  <c r="S41" i="3"/>
  <c r="S40" i="3"/>
  <c r="S39" i="3"/>
  <c r="S38" i="3"/>
  <c r="S37" i="3"/>
  <c r="S36" i="3"/>
  <c r="S35" i="3"/>
  <c r="S34" i="3"/>
  <c r="S33" i="3"/>
  <c r="S32" i="3"/>
  <c r="S31" i="3"/>
  <c r="S30" i="3"/>
  <c r="S29" i="3"/>
  <c r="S28" i="3"/>
  <c r="S27" i="3"/>
  <c r="S26" i="3"/>
  <c r="S24" i="3"/>
  <c r="S23" i="3"/>
  <c r="S22" i="3"/>
  <c r="S21" i="3"/>
  <c r="S20" i="3"/>
  <c r="S19" i="3"/>
  <c r="S18" i="3"/>
  <c r="S17" i="3"/>
  <c r="S16" i="3"/>
  <c r="S15" i="3"/>
  <c r="R44" i="3"/>
  <c r="R43" i="3"/>
  <c r="R42" i="3"/>
  <c r="X42" i="3" s="1"/>
  <c r="AA42" i="3" s="1"/>
  <c r="AB42" i="3" s="1"/>
  <c r="R40" i="3"/>
  <c r="R38" i="3"/>
  <c r="R37" i="3"/>
  <c r="R32" i="3"/>
  <c r="R31" i="3"/>
  <c r="R30" i="3"/>
  <c r="R28" i="3"/>
  <c r="R26" i="3"/>
  <c r="R24" i="3"/>
  <c r="R21" i="3"/>
  <c r="R20" i="3"/>
  <c r="R19" i="3"/>
  <c r="R18" i="3"/>
  <c r="R17" i="3"/>
  <c r="R15"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V29" i="3" s="1"/>
  <c r="Q28" i="3"/>
  <c r="P28" i="3"/>
  <c r="Q27" i="3"/>
  <c r="P27" i="3"/>
  <c r="Q24" i="3"/>
  <c r="P24" i="3"/>
  <c r="Q23" i="3"/>
  <c r="P23" i="3"/>
  <c r="Q22" i="3"/>
  <c r="P22" i="3"/>
  <c r="Q21" i="3"/>
  <c r="P21" i="3"/>
  <c r="Q19" i="3"/>
  <c r="P19" i="3"/>
  <c r="Q17" i="3"/>
  <c r="P17" i="3"/>
  <c r="Q15" i="3"/>
  <c r="P15" i="3"/>
  <c r="U14" i="3"/>
  <c r="J59" i="3"/>
  <c r="K59" i="3"/>
  <c r="H59" i="3"/>
  <c r="N54" i="3"/>
  <c r="V54" i="3" s="1"/>
  <c r="X54" i="3" s="1"/>
  <c r="AA54" i="3" s="1"/>
  <c r="AB54" i="3" s="1"/>
  <c r="L59" i="3"/>
  <c r="I59" i="3"/>
  <c r="N18" i="3"/>
  <c r="N14" i="3"/>
  <c r="N15" i="3"/>
  <c r="V15" i="3" s="1"/>
  <c r="X15" i="3" s="1"/>
  <c r="AA15" i="3" s="1"/>
  <c r="AB15" i="3" s="1"/>
  <c r="N35" i="3"/>
  <c r="V35" i="3" s="1"/>
  <c r="N50" i="3"/>
  <c r="V50" i="3" s="1"/>
  <c r="X50" i="3" s="1"/>
  <c r="AA50" i="3" s="1"/>
  <c r="AB50" i="3" s="1"/>
  <c r="N46" i="3"/>
  <c r="V46" i="3"/>
  <c r="X46" i="3" s="1"/>
  <c r="AA46" i="3" s="1"/>
  <c r="AB46" i="3" s="1"/>
  <c r="N42" i="3"/>
  <c r="V42" i="3" s="1"/>
  <c r="N38" i="3"/>
  <c r="V38" i="3" s="1"/>
  <c r="N34" i="3"/>
  <c r="V34" i="3" s="1"/>
  <c r="N30" i="3"/>
  <c r="V30" i="3" s="1"/>
  <c r="X30" i="3" s="1"/>
  <c r="AA30" i="3" s="1"/>
  <c r="AB30" i="3" s="1"/>
  <c r="N26" i="3"/>
  <c r="N22" i="3"/>
  <c r="V22" i="3" s="1"/>
  <c r="N57" i="3"/>
  <c r="V57" i="3" s="1"/>
  <c r="X57" i="3" s="1"/>
  <c r="AA57" i="3" s="1"/>
  <c r="AB57" i="3" s="1"/>
  <c r="N53" i="3"/>
  <c r="V53" i="3" s="1"/>
  <c r="X53" i="3" s="1"/>
  <c r="AA53" i="3" s="1"/>
  <c r="AB53" i="3" s="1"/>
  <c r="N49" i="3"/>
  <c r="V49" i="3" s="1"/>
  <c r="X49" i="3" s="1"/>
  <c r="AA49" i="3" s="1"/>
  <c r="AB49" i="3" s="1"/>
  <c r="N45" i="3"/>
  <c r="V45" i="3" s="1"/>
  <c r="N41" i="3"/>
  <c r="V41" i="3" s="1"/>
  <c r="N37" i="3"/>
  <c r="N29" i="3"/>
  <c r="N21" i="3"/>
  <c r="N17" i="3"/>
  <c r="V17" i="3" s="1"/>
  <c r="N56" i="3"/>
  <c r="V56" i="3" s="1"/>
  <c r="X56" i="3" s="1"/>
  <c r="AA56" i="3" s="1"/>
  <c r="AB56" i="3" s="1"/>
  <c r="N52" i="3"/>
  <c r="V52" i="3" s="1"/>
  <c r="X52" i="3" s="1"/>
  <c r="AA52" i="3" s="1"/>
  <c r="AB52" i="3" s="1"/>
  <c r="N48" i="3"/>
  <c r="V48" i="3" s="1"/>
  <c r="X48" i="3" s="1"/>
  <c r="AA48" i="3" s="1"/>
  <c r="AB48" i="3" s="1"/>
  <c r="N44" i="3"/>
  <c r="N40" i="3"/>
  <c r="V40" i="3" s="1"/>
  <c r="N36" i="3"/>
  <c r="V36" i="3" s="1"/>
  <c r="N32" i="3"/>
  <c r="V32" i="3" s="1"/>
  <c r="X32" i="3" s="1"/>
  <c r="AA32" i="3" s="1"/>
  <c r="AB32" i="3" s="1"/>
  <c r="N28" i="3"/>
  <c r="V28" i="3"/>
  <c r="X28" i="3" s="1"/>
  <c r="AA28" i="3" s="1"/>
  <c r="AB28" i="3" s="1"/>
  <c r="N24" i="3"/>
  <c r="V24" i="3" s="1"/>
  <c r="X24" i="3" s="1"/>
  <c r="AA24" i="3" s="1"/>
  <c r="AB24" i="3" s="1"/>
  <c r="N20" i="3"/>
  <c r="N16" i="3"/>
  <c r="N51" i="3"/>
  <c r="V51" i="3" s="1"/>
  <c r="X51" i="3" s="1"/>
  <c r="AA51" i="3" s="1"/>
  <c r="AB51" i="3" s="1"/>
  <c r="N47" i="3"/>
  <c r="V47" i="3" s="1"/>
  <c r="X47" i="3" s="1"/>
  <c r="AA47" i="3" s="1"/>
  <c r="AB47" i="3" s="1"/>
  <c r="N43" i="3"/>
  <c r="V43" i="3" s="1"/>
  <c r="N39" i="3"/>
  <c r="V39" i="3" s="1"/>
  <c r="N31" i="3"/>
  <c r="V31" i="3"/>
  <c r="N27" i="3"/>
  <c r="V27" i="3"/>
  <c r="N23" i="3"/>
  <c r="V23" i="3" s="1"/>
  <c r="N19" i="3"/>
  <c r="I11" i="3"/>
  <c r="R39" i="3" s="1"/>
  <c r="V14" i="3"/>
  <c r="X14" i="3" s="1"/>
  <c r="AA14" i="3" s="1"/>
  <c r="AB14" i="3" s="1"/>
  <c r="R16" i="3" l="1"/>
  <c r="R29" i="3"/>
  <c r="X29" i="3" s="1"/>
  <c r="AA29" i="3" s="1"/>
  <c r="AB29" i="3" s="1"/>
  <c r="R41" i="3"/>
  <c r="V21" i="3"/>
  <c r="X21" i="3" s="1"/>
  <c r="AA21" i="3" s="1"/>
  <c r="AB21" i="3" s="1"/>
  <c r="V44" i="3"/>
  <c r="X44" i="3" s="1"/>
  <c r="AA44" i="3" s="1"/>
  <c r="AB44" i="3" s="1"/>
  <c r="X38" i="3"/>
  <c r="AA38" i="3" s="1"/>
  <c r="AB38" i="3" s="1"/>
  <c r="X41" i="3"/>
  <c r="AA41" i="3" s="1"/>
  <c r="AB41" i="3" s="1"/>
  <c r="R33" i="3"/>
  <c r="X33" i="3" s="1"/>
  <c r="AA33" i="3" s="1"/>
  <c r="AB33" i="3" s="1"/>
  <c r="R45" i="3"/>
  <c r="X45" i="3" s="1"/>
  <c r="AA45" i="3" s="1"/>
  <c r="AB45" i="3" s="1"/>
  <c r="R34" i="3"/>
  <c r="X34" i="3" s="1"/>
  <c r="AA34" i="3" s="1"/>
  <c r="AB34" i="3" s="1"/>
  <c r="R22" i="3"/>
  <c r="X22" i="3" s="1"/>
  <c r="AA22" i="3" s="1"/>
  <c r="AB22" i="3" s="1"/>
  <c r="R35" i="3"/>
  <c r="X39" i="3"/>
  <c r="AA39" i="3" s="1"/>
  <c r="AB39" i="3" s="1"/>
  <c r="X40" i="3"/>
  <c r="AA40" i="3" s="1"/>
  <c r="AB40" i="3" s="1"/>
  <c r="R23" i="3"/>
  <c r="X23" i="3" s="1"/>
  <c r="AB23" i="3" s="1"/>
  <c r="R36" i="3"/>
  <c r="X36" i="3" s="1"/>
  <c r="AA36" i="3" s="1"/>
  <c r="AB36" i="3" s="1"/>
  <c r="X35" i="3"/>
  <c r="AA35" i="3" s="1"/>
  <c r="AB35" i="3" s="1"/>
  <c r="R27" i="3"/>
  <c r="X27" i="3" s="1"/>
  <c r="AA27" i="3" s="1"/>
  <c r="AB27" i="3" s="1"/>
  <c r="C24" i="4"/>
  <c r="E25" i="4" s="1"/>
  <c r="E13" i="4"/>
  <c r="E24" i="4" s="1"/>
  <c r="X31" i="3"/>
  <c r="AA31" i="3" s="1"/>
  <c r="AB31" i="3" s="1"/>
  <c r="X43" i="3"/>
  <c r="AA43" i="3" s="1"/>
  <c r="AB43" i="3" s="1"/>
  <c r="V37" i="3"/>
  <c r="X37" i="3" s="1"/>
  <c r="AA37" i="3" s="1"/>
  <c r="AB37" i="3" s="1"/>
  <c r="V20" i="3"/>
  <c r="X20" i="3" s="1"/>
  <c r="V25" i="3"/>
  <c r="X25" i="3" s="1"/>
  <c r="AB25" i="3" s="1"/>
  <c r="V26" i="3"/>
  <c r="X26" i="3" s="1"/>
  <c r="AA26" i="3" s="1"/>
  <c r="AB26" i="3" s="1"/>
  <c r="X17" i="3"/>
  <c r="AB17" i="3" s="1"/>
  <c r="V19" i="3"/>
  <c r="X19" i="3" s="1"/>
  <c r="AB19" i="3" s="1"/>
  <c r="V16" i="3"/>
  <c r="X16" i="3" s="1"/>
  <c r="AA16" i="3" s="1"/>
  <c r="V18" i="3"/>
  <c r="X18" i="3" s="1"/>
  <c r="AB16" i="3" l="1"/>
  <c r="AA18" i="3"/>
  <c r="AB18" i="3" s="1"/>
  <c r="AB59" i="3" s="1"/>
  <c r="AA20" i="3"/>
  <c r="AB20" i="3" s="1"/>
  <c r="AA5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author>
    <author>jmonfort</author>
    <author>James Monfort</author>
    <author>Gwen Diamond</author>
  </authors>
  <commentList>
    <comment ref="Z10" authorId="0" shapeId="0" xr:uid="{041692E3-A3AA-4F4D-9BCC-A9DFB919C2E1}">
      <text>
        <r>
          <rPr>
            <b/>
            <sz val="9"/>
            <color indexed="81"/>
            <rFont val="Tahoma"/>
            <family val="2"/>
          </rPr>
          <t>The Multiple Same Day service  discount applies to all the lowest weighted same day service.</t>
        </r>
        <r>
          <rPr>
            <sz val="9"/>
            <color indexed="81"/>
            <rFont val="Tahoma"/>
            <family val="2"/>
          </rPr>
          <t xml:space="preserve">
</t>
        </r>
      </text>
    </comment>
    <comment ref="F11" authorId="0" shapeId="0" xr:uid="{2FBE9A93-ECB2-4C7E-A750-BDF5DCF8AE69}">
      <text>
        <r>
          <rPr>
            <b/>
            <sz val="9"/>
            <color indexed="81"/>
            <rFont val="Tahoma"/>
            <family val="2"/>
          </rPr>
          <t>Enter the applicable base rate from the selection above.</t>
        </r>
        <r>
          <rPr>
            <sz val="9"/>
            <color indexed="81"/>
            <rFont val="Tahoma"/>
            <family val="2"/>
          </rPr>
          <t xml:space="preserve">
</t>
        </r>
      </text>
    </comment>
    <comment ref="I11" authorId="0" shapeId="0" xr:uid="{52D2920F-545A-49CD-9AB7-85F1FE3C500D}">
      <text>
        <r>
          <rPr>
            <b/>
            <sz val="9"/>
            <color indexed="81"/>
            <rFont val="Tahoma"/>
            <family val="2"/>
          </rPr>
          <t>Modifier value = .0759 x Peer Group Base Rate.</t>
        </r>
        <r>
          <rPr>
            <sz val="9"/>
            <color indexed="81"/>
            <rFont val="Tahoma"/>
            <family val="2"/>
          </rPr>
          <t xml:space="preserve">
</t>
        </r>
      </text>
    </comment>
    <comment ref="K11" authorId="0" shapeId="0" xr:uid="{39608044-309F-45FA-8132-CEC2D4D29A08}">
      <text>
        <r>
          <rPr>
            <b/>
            <sz val="9"/>
            <color indexed="81"/>
            <rFont val="Tahoma"/>
            <family val="2"/>
          </rPr>
          <t>Offsite reimbursement for Medicaid Fee-for-Service allowable services equals the base revenue plus a 50% modifier value.
Services with Offsite modifier are not eligible for any other modifiers and the entire payment is classified as FULL.</t>
        </r>
        <r>
          <rPr>
            <sz val="9"/>
            <color indexed="81"/>
            <rFont val="Tahoma"/>
            <family val="2"/>
          </rPr>
          <t xml:space="preserve">
</t>
        </r>
      </text>
    </comment>
    <comment ref="L11" authorId="0" shapeId="0" xr:uid="{4BB5F44A-F6A4-483B-981F-75AB0FE3E315}">
      <text>
        <r>
          <rPr>
            <b/>
            <sz val="9"/>
            <color indexed="81"/>
            <rFont val="Tahoma"/>
            <family val="2"/>
          </rPr>
          <t xml:space="preserve">Modifier % applied to Assessment and Individual Therapy services.  </t>
        </r>
      </text>
    </comment>
    <comment ref="P11" authorId="0" shapeId="0" xr:uid="{339DFAE5-4518-4DDA-ADA8-A8BEE06BCC1D}">
      <text>
        <r>
          <rPr>
            <b/>
            <sz val="9"/>
            <color indexed="81"/>
            <rFont val="Tahoma"/>
            <family val="2"/>
          </rPr>
          <t>A 'mod error' message will appear if you enter a modifier value in columns K-N and no service value in column I.</t>
        </r>
        <r>
          <rPr>
            <sz val="9"/>
            <color indexed="81"/>
            <rFont val="Tahoma"/>
            <family val="2"/>
          </rPr>
          <t xml:space="preserve">
</t>
        </r>
      </text>
    </comment>
    <comment ref="L12" authorId="0" shapeId="0" xr:uid="{7C16AE2F-3434-460E-A322-E354ABC7FB36}">
      <text>
        <r>
          <rPr>
            <b/>
            <sz val="9"/>
            <color indexed="81"/>
            <rFont val="Tahoma"/>
            <family val="2"/>
          </rPr>
          <t>Modifier % applied to Group Therapy services for all Group attendees</t>
        </r>
        <r>
          <rPr>
            <sz val="9"/>
            <color indexed="81"/>
            <rFont val="Tahoma"/>
            <family val="2"/>
          </rPr>
          <t xml:space="preserve">
</t>
        </r>
      </text>
    </comment>
    <comment ref="C13" authorId="0" shapeId="0" xr:uid="{0DC6A56B-8E62-4746-B554-03A1BB33ECDC}">
      <text>
        <r>
          <rPr>
            <b/>
            <sz val="9"/>
            <color indexed="81"/>
            <rFont val="Tahoma"/>
            <family val="2"/>
          </rPr>
          <t>Comments reflect APG standard service description</t>
        </r>
        <r>
          <rPr>
            <sz val="9"/>
            <color indexed="81"/>
            <rFont val="Tahoma"/>
            <family val="2"/>
          </rPr>
          <t xml:space="preserve">
</t>
        </r>
      </text>
    </comment>
    <comment ref="G13" authorId="1" shapeId="0" xr:uid="{3BD1DC1A-B23D-4F00-A580-DB8C346FA634}">
      <text>
        <r>
          <rPr>
            <b/>
            <sz val="9"/>
            <color indexed="81"/>
            <rFont val="Tahoma"/>
            <family val="2"/>
          </rPr>
          <t>Language other than English</t>
        </r>
      </text>
    </comment>
    <comment ref="H13" authorId="1" shapeId="0" xr:uid="{F54B6228-B8AA-4EC2-9B6D-E66920D80E44}">
      <text>
        <r>
          <rPr>
            <b/>
            <sz val="9"/>
            <color indexed="81"/>
            <rFont val="Tahoma"/>
            <family val="2"/>
          </rPr>
          <t xml:space="preserve">Translation Services </t>
        </r>
      </text>
    </comment>
    <comment ref="I13" authorId="0" shapeId="0" xr:uid="{34116CBF-ADCF-4116-B88F-32C175F6B556}">
      <text>
        <r>
          <rPr>
            <b/>
            <sz val="9"/>
            <color indexed="81"/>
            <rFont val="Tahoma"/>
            <family val="2"/>
          </rPr>
          <t xml:space="preserve">After hours = before 8 AM and after 6 PM.  Only 1 after-hours code per-client, per-day.
</t>
        </r>
        <r>
          <rPr>
            <sz val="9"/>
            <color indexed="81"/>
            <rFont val="Tahoma"/>
            <family val="2"/>
          </rPr>
          <t xml:space="preserve">
</t>
        </r>
      </text>
    </comment>
    <comment ref="K13" authorId="2" shapeId="0" xr:uid="{FD9647E8-AC40-434C-A4BD-143761C807C5}">
      <text>
        <r>
          <rPr>
            <b/>
            <sz val="9"/>
            <color indexed="81"/>
            <rFont val="Tahoma"/>
            <family val="2"/>
          </rPr>
          <t xml:space="preserve">Off-site enhancement is billed using the applicable rate code.
Off-site Base Rate 
Freestanding 1507 
Hospital 1519 
IOS Off-site
Freestanding 1092
Hospital 1094
</t>
        </r>
      </text>
    </comment>
    <comment ref="L13" authorId="0" shapeId="0" xr:uid="{B0E71E1F-E3A3-444D-95CB-AE6EDB885DD3}">
      <text>
        <r>
          <rPr>
            <b/>
            <sz val="9"/>
            <color indexed="81"/>
            <rFont val="Tahoma"/>
            <family val="2"/>
          </rPr>
          <t>MD/NPP modifier adds 45% or 20% of applicable APG weight</t>
        </r>
        <r>
          <rPr>
            <sz val="9"/>
            <color indexed="81"/>
            <rFont val="Tahoma"/>
            <family val="2"/>
          </rPr>
          <t xml:space="preserve">
</t>
        </r>
      </text>
    </comment>
    <comment ref="P13" authorId="1" shapeId="0" xr:uid="{29C055F2-253D-477B-874F-540289E0F099}">
      <text>
        <r>
          <rPr>
            <b/>
            <sz val="9"/>
            <color indexed="81"/>
            <rFont val="Tahoma"/>
            <family val="2"/>
          </rPr>
          <t>Language other than English</t>
        </r>
      </text>
    </comment>
    <comment ref="Q13" authorId="1" shapeId="0" xr:uid="{74B33AA5-10C3-46B4-81C5-65CFBA3D0FD9}">
      <text>
        <r>
          <rPr>
            <b/>
            <sz val="9"/>
            <color indexed="81"/>
            <rFont val="Tahoma"/>
            <family val="2"/>
          </rPr>
          <t>Language other than English</t>
        </r>
      </text>
    </comment>
    <comment ref="R13" authorId="0" shapeId="0" xr:uid="{C10BEF94-BE2D-4299-8AE4-59F5B730759B}">
      <text>
        <r>
          <rPr>
            <b/>
            <sz val="9"/>
            <color indexed="81"/>
            <rFont val="Tahoma"/>
            <family val="2"/>
          </rPr>
          <t>After hours = before 8 AM and after 6 PM. Modifier value = .0759 x Peer Group Base Rate.</t>
        </r>
        <r>
          <rPr>
            <sz val="9"/>
            <color indexed="81"/>
            <rFont val="Tahoma"/>
            <family val="2"/>
          </rPr>
          <t xml:space="preserve">
</t>
        </r>
      </text>
    </comment>
    <comment ref="T13" authorId="1" shapeId="0" xr:uid="{4043FE9E-35ED-4386-B5D8-08B8BDF80803}">
      <text>
        <r>
          <rPr>
            <b/>
            <sz val="9"/>
            <color indexed="81"/>
            <rFont val="Tahoma"/>
            <family val="2"/>
          </rPr>
          <t>Off-site modifier can only be added for 1 procedure per day at 1 location whether 1 or more clients.</t>
        </r>
      </text>
    </comment>
    <comment ref="U13" authorId="0" shapeId="0" xr:uid="{A75B8093-4D45-47C6-BC6D-5E0890ABF679}">
      <text>
        <r>
          <rPr>
            <b/>
            <sz val="9"/>
            <color indexed="81"/>
            <rFont val="Tahoma"/>
            <family val="2"/>
          </rPr>
          <t>MD/NPP modifier adds 45% or 20% of applicable APG weight</t>
        </r>
        <r>
          <rPr>
            <sz val="9"/>
            <color indexed="81"/>
            <rFont val="Tahoma"/>
            <family val="2"/>
          </rPr>
          <t xml:space="preserve">
</t>
        </r>
      </text>
    </comment>
    <comment ref="AA13" authorId="0" shapeId="0" xr:uid="{D478A073-274F-494B-9AD5-93770AD3024E}">
      <text>
        <r>
          <rPr>
            <b/>
            <sz val="9"/>
            <color indexed="81"/>
            <rFont val="Tahoma"/>
            <family val="2"/>
          </rPr>
          <t>The Discount amount = the projected volume X the discount %.</t>
        </r>
        <r>
          <rPr>
            <sz val="9"/>
            <color indexed="81"/>
            <rFont val="Tahoma"/>
            <family val="2"/>
          </rPr>
          <t xml:space="preserve">
</t>
        </r>
      </text>
    </comment>
    <comment ref="C14" authorId="3" shapeId="0" xr:uid="{460EE5FF-8A8B-43A1-A847-4439002F342D}">
      <text>
        <r>
          <rPr>
            <b/>
            <sz val="9"/>
            <color indexed="81"/>
            <rFont val="Tahoma"/>
            <family val="2"/>
          </rPr>
          <t>Mental Hygiene Assessment</t>
        </r>
      </text>
    </comment>
    <comment ref="D14" authorId="0" shapeId="0" xr:uid="{B5B71C69-BCCF-4649-9A51-F6426B96B00E}">
      <text>
        <r>
          <rPr>
            <b/>
            <sz val="9"/>
            <color indexed="81"/>
            <rFont val="Tahoma"/>
            <family val="2"/>
          </rPr>
          <t>This service may be provided to the client and/or collateral.</t>
        </r>
        <r>
          <rPr>
            <sz val="9"/>
            <color indexed="81"/>
            <rFont val="Tahoma"/>
            <family val="2"/>
          </rPr>
          <t xml:space="preserve">
</t>
        </r>
        <r>
          <rPr>
            <b/>
            <sz val="9"/>
            <color indexed="81"/>
            <rFont val="Tahoma"/>
            <family val="2"/>
          </rPr>
          <t>Sessions less than 45 minutes will not be reimbursed by Medicaid.</t>
        </r>
      </text>
    </comment>
    <comment ref="D15" authorId="0" shapeId="0" xr:uid="{561BD976-710B-4F80-8718-BB879DE3EFD8}">
      <text>
        <r>
          <rPr>
            <b/>
            <sz val="9"/>
            <color indexed="81"/>
            <rFont val="Tahoma"/>
            <family val="2"/>
          </rPr>
          <t>This service must be provided by a physician or NPP. This code may not be claimed on the same day as an E&amp;M code. 45 minute minimum.</t>
        </r>
      </text>
    </comment>
    <comment ref="C16" authorId="3" shapeId="0" xr:uid="{13FC0022-354E-4DBE-9501-B112A4031D4D}">
      <text>
        <r>
          <rPr>
            <b/>
            <sz val="9"/>
            <color indexed="81"/>
            <rFont val="Tahoma"/>
            <family val="2"/>
          </rPr>
          <t>Counseling or Individual Brief Psychotherapy</t>
        </r>
      </text>
    </comment>
    <comment ref="D16" authorId="0" shapeId="0" xr:uid="{C61CC8BD-1161-4D3C-BFE5-36F6C142CDC3}">
      <text>
        <r>
          <rPr>
            <b/>
            <sz val="9"/>
            <color indexed="81"/>
            <rFont val="Tahoma"/>
            <family val="2"/>
          </rPr>
          <t>99201-99205 New Patient, 
99212-99215 Established Patient</t>
        </r>
        <r>
          <rPr>
            <sz val="9"/>
            <color indexed="81"/>
            <rFont val="Tahoma"/>
            <family val="2"/>
          </rPr>
          <t xml:space="preserve">
</t>
        </r>
      </text>
    </comment>
    <comment ref="E16" authorId="0" shapeId="0" xr:uid="{EDF2B927-9A75-403A-9B5A-565861D1040B}">
      <text>
        <r>
          <rPr>
            <b/>
            <sz val="9"/>
            <color indexed="81"/>
            <rFont val="Tahoma"/>
            <family val="2"/>
          </rPr>
          <t>Default weight value.  Use 'DX Wt' tab to calculate a custom weight for your clinic.</t>
        </r>
        <r>
          <rPr>
            <sz val="9"/>
            <color indexed="81"/>
            <rFont val="Tahoma"/>
            <family val="2"/>
          </rPr>
          <t xml:space="preserve">
</t>
        </r>
      </text>
    </comment>
    <comment ref="C18" authorId="3" shapeId="0" xr:uid="{1123451B-7BA4-4AF9-B33E-9F8A0EBD505E}">
      <text>
        <r>
          <rPr>
            <b/>
            <sz val="9"/>
            <color indexed="81"/>
            <rFont val="Tahoma"/>
            <family val="2"/>
          </rPr>
          <t>Individual Comprehensive Psychotherapy</t>
        </r>
      </text>
    </comment>
    <comment ref="D18" authorId="0" shapeId="0" xr:uid="{C1C516FF-0891-4A0E-A83C-87F46EBA729D}">
      <text>
        <r>
          <rPr>
            <b/>
            <sz val="9"/>
            <color indexed="81"/>
            <rFont val="Tahoma"/>
            <family val="2"/>
          </rPr>
          <t>99201-99205 New Patient, 
99212-99215 Established Patient</t>
        </r>
        <r>
          <rPr>
            <sz val="9"/>
            <color indexed="81"/>
            <rFont val="Tahoma"/>
            <family val="2"/>
          </rPr>
          <t xml:space="preserve">
</t>
        </r>
      </text>
    </comment>
    <comment ref="E18" authorId="0" shapeId="0" xr:uid="{4D6CA84A-B2F7-48FF-91DD-05DA448D1DE4}">
      <text>
        <r>
          <rPr>
            <b/>
            <sz val="9"/>
            <color indexed="81"/>
            <rFont val="Tahoma"/>
            <family val="2"/>
          </rPr>
          <t>Default weight value.  Use 'DX Wt' tab to calculate a custom weight for your clinic.</t>
        </r>
        <r>
          <rPr>
            <sz val="9"/>
            <color indexed="81"/>
            <rFont val="Tahoma"/>
            <family val="2"/>
          </rPr>
          <t xml:space="preserve">
</t>
        </r>
      </text>
    </comment>
    <comment ref="B20" authorId="0" shapeId="0" xr:uid="{010FD803-0CC9-4C33-8F74-A367AEE1B157}">
      <text>
        <r>
          <rPr>
            <b/>
            <sz val="9"/>
            <color indexed="81"/>
            <rFont val="Tahoma"/>
            <family val="2"/>
          </rPr>
          <t>30 minute minimum for CPT codes 99201,99202,9203,99212,99213,99214</t>
        </r>
        <r>
          <rPr>
            <sz val="9"/>
            <color indexed="81"/>
            <rFont val="Tahoma"/>
            <family val="2"/>
          </rPr>
          <t xml:space="preserve">
</t>
        </r>
      </text>
    </comment>
    <comment ref="C20" authorId="0" shapeId="0" xr:uid="{707393DC-6AF4-452C-9139-B051105308D9}">
      <text>
        <r>
          <rPr>
            <b/>
            <sz val="9"/>
            <color indexed="81"/>
            <rFont val="Tahoma"/>
            <family val="2"/>
          </rPr>
          <t>APG is based on diagnosis (see descriptions for APG codes 820-831 on 'Consult Wt' tab)</t>
        </r>
        <r>
          <rPr>
            <sz val="9"/>
            <color indexed="81"/>
            <rFont val="Tahoma"/>
            <family val="2"/>
          </rPr>
          <t xml:space="preserve">
</t>
        </r>
      </text>
    </comment>
    <comment ref="D20" authorId="0" shapeId="0" xr:uid="{7B29D6ED-9DE3-428D-B8FA-3CF5BC50432F}">
      <text>
        <r>
          <rPr>
            <b/>
            <sz val="9"/>
            <color indexed="81"/>
            <rFont val="Tahoma"/>
            <family val="2"/>
          </rPr>
          <t>99201-99205 New Patient, 
99212-99215 Established Patient</t>
        </r>
        <r>
          <rPr>
            <sz val="9"/>
            <color indexed="81"/>
            <rFont val="Tahoma"/>
            <family val="2"/>
          </rPr>
          <t xml:space="preserve">
</t>
        </r>
      </text>
    </comment>
    <comment ref="E20" authorId="0" shapeId="0" xr:uid="{7C2004BB-7895-471A-AFA7-BF7B55A0780E}">
      <text>
        <r>
          <rPr>
            <b/>
            <sz val="9"/>
            <color indexed="81"/>
            <rFont val="Tahoma"/>
            <family val="2"/>
          </rPr>
          <t>Default weight value.  Use 'DX Wt' tab to calculate a custom weight for your clinic.</t>
        </r>
        <r>
          <rPr>
            <sz val="9"/>
            <color indexed="81"/>
            <rFont val="Tahoma"/>
            <family val="2"/>
          </rPr>
          <t xml:space="preserve">
</t>
        </r>
      </text>
    </comment>
    <comment ref="B21" authorId="1" shapeId="0" xr:uid="{8E365FA9-8F24-4D26-9F4F-D480038450E5}">
      <text>
        <r>
          <rPr>
            <b/>
            <sz val="9"/>
            <color indexed="81"/>
            <rFont val="Tahoma"/>
            <family val="2"/>
          </rPr>
          <t>Crisis intervention per 15 minutes, mental health services. Face-to-face or telephone services provided by 1 clinician, with a maximum of 6 units per day:
15 min = 1 unit
30 min = 2 units
45 min = 3 units
  1 hr   = 4 units
1 hr 15 min = 5 units
1 hr 30 min = 6 units (maximum)</t>
        </r>
      </text>
    </comment>
    <comment ref="C21" authorId="3" shapeId="0" xr:uid="{66B1BE3E-E5D6-4DE8-9AA2-AEF2528CD5F1}">
      <text>
        <r>
          <rPr>
            <b/>
            <sz val="9"/>
            <color indexed="81"/>
            <rFont val="Tahoma"/>
            <family val="2"/>
          </rPr>
          <t>Crisis Intervention</t>
        </r>
      </text>
    </comment>
    <comment ref="D21" authorId="1" shapeId="0" xr:uid="{C32119F8-F6C0-4E61-AD70-4CD7E80644E3}">
      <text>
        <r>
          <rPr>
            <b/>
            <sz val="9"/>
            <color indexed="81"/>
            <rFont val="Tahoma"/>
            <family val="2"/>
          </rPr>
          <t>Crisis intervention per 15 minutes, mental health services. Face-to-face or telephone services provided by 1 clinician, with a maximum of 6 units per day:
15 min = 1 unit
30 min = 2 units
45 min = 3 units
  1 hr   = 4 units
1 hr 15 min = 5 units
1 hr 30 min = 6 units (maximum)</t>
        </r>
      </text>
    </comment>
    <comment ref="C22" authorId="3" shapeId="0" xr:uid="{25019E35-A91E-421F-BF8D-4F6880AB8FF7}">
      <text>
        <r>
          <rPr>
            <b/>
            <sz val="9"/>
            <color indexed="81"/>
            <rFont val="Tahoma"/>
            <family val="2"/>
          </rPr>
          <t>Crisis Intervention</t>
        </r>
      </text>
    </comment>
    <comment ref="D22" authorId="1" shapeId="0" xr:uid="{BE25C73B-6228-42E6-944C-779EE7E7B44B}">
      <text>
        <r>
          <rPr>
            <b/>
            <sz val="9"/>
            <color indexed="81"/>
            <rFont val="Tahoma"/>
            <family val="2"/>
          </rPr>
          <t xml:space="preserve">Crisis intervention mental health services, per diem (1-3 hours). Requires a minimum of one hour of face-to-face contact by two or more clinicians.
</t>
        </r>
      </text>
    </comment>
    <comment ref="C23" authorId="3" shapeId="0" xr:uid="{FE967E55-3F07-4618-BCBD-98937D6FF8EE}">
      <text>
        <r>
          <rPr>
            <b/>
            <sz val="9"/>
            <color indexed="81"/>
            <rFont val="Tahoma"/>
            <family val="2"/>
          </rPr>
          <t>Full day partial hospitalization for mental illness</t>
        </r>
      </text>
    </comment>
    <comment ref="D23" authorId="1" shapeId="0" xr:uid="{D2B448E5-0832-447B-AA6F-E4CE50A6D23F}">
      <text>
        <r>
          <rPr>
            <b/>
            <sz val="9"/>
            <color indexed="81"/>
            <rFont val="Tahoma"/>
            <family val="2"/>
          </rPr>
          <t>Crisis intervention, mental health services, per diem. Requires a minimum 3 or more hours of face-to-face contact by two or more clinicians</t>
        </r>
        <r>
          <rPr>
            <sz val="9"/>
            <color indexed="81"/>
            <rFont val="Tahoma"/>
            <family val="2"/>
          </rPr>
          <t xml:space="preserve">
</t>
        </r>
      </text>
    </comment>
    <comment ref="C24" authorId="3" shapeId="0" xr:uid="{7A5FB34A-2BE0-4A44-BC8B-E67E50FFB11F}">
      <text>
        <r>
          <rPr>
            <b/>
            <sz val="9"/>
            <color indexed="81"/>
            <rFont val="Tahoma"/>
            <family val="2"/>
          </rPr>
          <t>Incidental to Medical, Significant Procedure or Therapy Visit</t>
        </r>
      </text>
    </comment>
    <comment ref="D24" authorId="1" shapeId="0" xr:uid="{8F537E69-8284-43C6-9760-0559883891E5}">
      <text>
        <r>
          <rPr>
            <b/>
            <sz val="9"/>
            <color indexed="81"/>
            <rFont val="Tahoma"/>
            <family val="2"/>
          </rPr>
          <t>Comprehensive Medication Services. 15 minute minimum time.
This code encompasses both the injection and the visit.</t>
        </r>
        <r>
          <rPr>
            <sz val="9"/>
            <color indexed="81"/>
            <rFont val="Tahoma"/>
            <family val="2"/>
          </rPr>
          <t xml:space="preserve">
</t>
        </r>
      </text>
    </comment>
    <comment ref="B25" authorId="0" shapeId="0" xr:uid="{65C49FF5-482D-4056-8259-BC19E200F230}">
      <text>
        <r>
          <rPr>
            <b/>
            <sz val="9"/>
            <color indexed="81"/>
            <rFont val="Tahoma"/>
            <family val="2"/>
          </rPr>
          <t>Injection Only - Medicaid fee schedule claim, J Code if applicable, CPT 96372.
Payment for drug cost and $13.23 for Injection.
No modifiers available.
Note:  96372 is not a mental health carve-out service.</t>
        </r>
      </text>
    </comment>
    <comment ref="C26" authorId="3" shapeId="0" xr:uid="{80B375FB-8A8C-4F75-933C-E68994367562}">
      <text>
        <r>
          <rPr>
            <b/>
            <sz val="9"/>
            <color indexed="81"/>
            <rFont val="Tahoma"/>
            <family val="2"/>
          </rPr>
          <t>Psychotropic Medication Management</t>
        </r>
      </text>
    </comment>
    <comment ref="D26" authorId="0" shapeId="0" xr:uid="{70B193B7-B7DF-4DD2-912B-6C63CDA29FA8}">
      <text>
        <r>
          <rPr>
            <b/>
            <sz val="9"/>
            <color indexed="81"/>
            <rFont val="Tahoma"/>
            <family val="2"/>
          </rPr>
          <t>99201-99205 New Patient, 
99212-99215 Established Patient</t>
        </r>
        <r>
          <rPr>
            <sz val="9"/>
            <color indexed="81"/>
            <rFont val="Tahoma"/>
            <family val="2"/>
          </rPr>
          <t xml:space="preserve">
</t>
        </r>
      </text>
    </comment>
    <comment ref="E26" authorId="0" shapeId="0" xr:uid="{9B3F4C90-47A5-4BD7-BB2A-CDA171B10A0C}">
      <text>
        <r>
          <rPr>
            <b/>
            <sz val="9"/>
            <color indexed="81"/>
            <rFont val="Tahoma"/>
            <family val="2"/>
          </rPr>
          <t>Default weight value.  Use 'DX Wt' tab to calculate a custom weight for your clinic.</t>
        </r>
        <r>
          <rPr>
            <sz val="9"/>
            <color indexed="81"/>
            <rFont val="Tahoma"/>
            <family val="2"/>
          </rPr>
          <t xml:space="preserve">
</t>
        </r>
      </text>
    </comment>
    <comment ref="C27" authorId="3" shapeId="0" xr:uid="{13138B43-3E2F-4651-9CE4-964DBE6B33BD}">
      <text>
        <r>
          <rPr>
            <b/>
            <sz val="9"/>
            <color indexed="81"/>
            <rFont val="Tahoma"/>
            <family val="2"/>
          </rPr>
          <t>Counseling or individual brief psychotherapy</t>
        </r>
      </text>
    </comment>
    <comment ref="D27" authorId="1" shapeId="0" xr:uid="{50304810-49AD-41D0-979F-40C130B7F2E0}">
      <text>
        <r>
          <rPr>
            <b/>
            <sz val="9"/>
            <color indexed="81"/>
            <rFont val="Tahoma"/>
            <family val="2"/>
          </rPr>
          <t xml:space="preserve">Individual psychotherapy, insight oriented, behavior modifying and/or supportive, in an office or outpatient facility, minimum duration for Medicaid reimbursement is 30 minutes of face-to-face with the patient.
</t>
        </r>
      </text>
    </comment>
    <comment ref="C28" authorId="3" shapeId="0" xr:uid="{E63A55A8-BCC8-4215-818C-0D4DAB1AB619}">
      <text>
        <r>
          <rPr>
            <b/>
            <sz val="9"/>
            <color indexed="81"/>
            <rFont val="Tahoma"/>
            <family val="2"/>
          </rPr>
          <t>Individual Comprehensive Psychotherapy</t>
        </r>
      </text>
    </comment>
    <comment ref="D28" authorId="1" shapeId="0" xr:uid="{526D43D1-83F5-4CA2-A4F4-0C3CC927F08C}">
      <text>
        <r>
          <rPr>
            <b/>
            <sz val="9"/>
            <color indexed="81"/>
            <rFont val="Tahoma"/>
            <family val="2"/>
          </rPr>
          <t>Individual psychotherapy, insight oriented, behavior modifying and/or supportive, in an office or outpatient facility, minimum duration for Medicaid reimbursement is 45 minutes of face-to- face with the patient.</t>
        </r>
      </text>
    </comment>
    <comment ref="C29" authorId="3" shapeId="0" xr:uid="{F1C3C1DC-B1BA-41D1-9C4E-31A54BC22548}">
      <text>
        <r>
          <rPr>
            <b/>
            <sz val="9"/>
            <color indexed="81"/>
            <rFont val="Tahoma"/>
            <family val="2"/>
          </rPr>
          <t>Family Psychotherapy</t>
        </r>
      </text>
    </comment>
    <comment ref="D29" authorId="1" shapeId="0" xr:uid="{52B934BD-DC6C-40D2-B169-7AB80F76FFBD}">
      <text>
        <r>
          <rPr>
            <b/>
            <sz val="9"/>
            <color indexed="81"/>
            <rFont val="Tahoma"/>
            <family val="2"/>
          </rPr>
          <t>Family psychotherapy (without the patient present), minimum duration for Medicaid reimbursement is 30 minutes.</t>
        </r>
      </text>
    </comment>
    <comment ref="C30" authorId="3" shapeId="0" xr:uid="{C4CFBF73-5321-438D-9A0D-34888677A770}">
      <text>
        <r>
          <rPr>
            <b/>
            <sz val="9"/>
            <color indexed="81"/>
            <rFont val="Tahoma"/>
            <family val="2"/>
          </rPr>
          <t>Family Psychotherapy</t>
        </r>
      </text>
    </comment>
    <comment ref="D30" authorId="1" shapeId="0" xr:uid="{1470FAEF-B00A-40F6-9087-E53CA3AAC5DD}">
      <text>
        <r>
          <rPr>
            <b/>
            <sz val="9"/>
            <color indexed="81"/>
            <rFont val="Tahoma"/>
            <family val="2"/>
          </rPr>
          <t>Family psychotherapy (conjoint psychotherapy) with patient present, minimum duration for Medicaid reimbursement is 1 hour.</t>
        </r>
      </text>
    </comment>
    <comment ref="C31" authorId="3" shapeId="0" xr:uid="{057FC516-1AE4-4708-A95F-B5DD71E8DCB1}">
      <text>
        <r>
          <rPr>
            <b/>
            <sz val="9"/>
            <color indexed="81"/>
            <rFont val="Tahoma"/>
            <family val="2"/>
          </rPr>
          <t>Group Psychotherapy</t>
        </r>
      </text>
    </comment>
    <comment ref="D31" authorId="1" shapeId="0" xr:uid="{6EF83A63-FF69-42AD-8811-E907D63FF0B6}">
      <text>
        <r>
          <rPr>
            <b/>
            <sz val="9"/>
            <color indexed="81"/>
            <rFont val="Tahoma"/>
            <family val="2"/>
          </rPr>
          <t>Multiple-family group psychotherapy, minimum duration for Medicaid reimbursement of 1 hour.</t>
        </r>
      </text>
    </comment>
    <comment ref="C32" authorId="3" shapeId="0" xr:uid="{9F2F7E5D-EDC4-48DA-BD1E-5C1B4EC05E08}">
      <text>
        <r>
          <rPr>
            <b/>
            <sz val="9"/>
            <color indexed="81"/>
            <rFont val="Tahoma"/>
            <family val="2"/>
          </rPr>
          <t>Group Psychotherapy</t>
        </r>
      </text>
    </comment>
    <comment ref="D32" authorId="1" shapeId="0" xr:uid="{FE216437-0752-4553-AF2E-36B475C2CD8E}">
      <text>
        <r>
          <rPr>
            <b/>
            <sz val="9"/>
            <color indexed="81"/>
            <rFont val="Tahoma"/>
            <family val="2"/>
          </rPr>
          <t>Group psychotherapy (other than of a multiple-family group), minimum duration for Medicaid reimbursement of 1 hour.</t>
        </r>
      </text>
    </comment>
    <comment ref="D33" authorId="0" shapeId="0" xr:uid="{B53E1ABD-B8EF-4ACE-AAE6-80866C70CE91}">
      <text>
        <r>
          <rPr>
            <b/>
            <sz val="9"/>
            <color indexed="81"/>
            <rFont val="Tahoma"/>
            <family val="2"/>
          </rPr>
          <t xml:space="preserve">School based group psychotherapy, less than one hour.
</t>
        </r>
      </text>
    </comment>
    <comment ref="E33" authorId="0" shapeId="0" xr:uid="{B7A32BC7-E281-4FC7-B259-439B2D2F4340}">
      <text>
        <r>
          <rPr>
            <b/>
            <sz val="9"/>
            <color indexed="81"/>
            <rFont val="Tahoma"/>
            <family val="2"/>
          </rPr>
          <t>Reduced service modifier (U5); 30% less than 60 minute group session</t>
        </r>
        <r>
          <rPr>
            <sz val="9"/>
            <color indexed="81"/>
            <rFont val="Tahoma"/>
            <family val="2"/>
          </rPr>
          <t xml:space="preserve">.
</t>
        </r>
      </text>
    </comment>
    <comment ref="D34" authorId="0" shapeId="0" xr:uid="{68C8FEB5-1D48-4ADF-A2F3-DA9EC3FF1DE6}">
      <text>
        <r>
          <rPr>
            <b/>
            <sz val="9"/>
            <color indexed="81"/>
            <rFont val="Tahoma"/>
            <family val="2"/>
          </rPr>
          <t xml:space="preserve">School based group psychotherapy, less than one hour.
</t>
        </r>
      </text>
    </comment>
    <comment ref="D35" authorId="0" shapeId="0" xr:uid="{DD11CFB1-3674-44FA-97A0-B8D6272F194E}">
      <text>
        <r>
          <rPr>
            <b/>
            <sz val="9"/>
            <color indexed="81"/>
            <rFont val="Tahoma"/>
            <family val="2"/>
          </rPr>
          <t xml:space="preserve">School based group psychotherapy, less than one hour.
</t>
        </r>
      </text>
    </comment>
    <comment ref="C36" authorId="3" shapeId="0" xr:uid="{D4FD498C-55DD-4914-A524-E05B8C1DC95B}">
      <text>
        <r>
          <rPr>
            <b/>
            <sz val="9"/>
            <color indexed="81"/>
            <rFont val="Tahoma"/>
            <family val="2"/>
          </rPr>
          <t>Developmental and Neuropsychological Testing</t>
        </r>
      </text>
    </comment>
    <comment ref="D36" authorId="1" shapeId="0" xr:uid="{0E4FFC7A-41ED-4258-98DF-235FF74CB242}">
      <text>
        <r>
          <rPr>
            <b/>
            <sz val="9"/>
            <color indexed="81"/>
            <rFont val="Tahoma"/>
            <family val="2"/>
          </rPr>
          <t>Developmental Testing on a limited basis.</t>
        </r>
      </text>
    </comment>
    <comment ref="C37" authorId="3" shapeId="0" xr:uid="{96DF5FF5-8EBC-4F01-8EFA-412453A9FE07}">
      <text>
        <r>
          <rPr>
            <b/>
            <sz val="9"/>
            <color indexed="81"/>
            <rFont val="Tahoma"/>
            <family val="2"/>
          </rPr>
          <t>Developmental and Neuropsychological Testing</t>
        </r>
      </text>
    </comment>
    <comment ref="D37" authorId="1" shapeId="0" xr:uid="{28FB6800-54D2-409F-A030-92242BF83D8D}">
      <text>
        <r>
          <rPr>
            <b/>
            <sz val="9"/>
            <color indexed="81"/>
            <rFont val="Tahoma"/>
            <family val="2"/>
          </rPr>
          <t>Developmental Testing on a extended basis.</t>
        </r>
      </text>
    </comment>
    <comment ref="C42" authorId="3" shapeId="0" xr:uid="{3A4C2181-70D4-454B-AF7C-7EFC2EBAAEAB}">
      <text>
        <r>
          <rPr>
            <b/>
            <sz val="9"/>
            <color indexed="81"/>
            <rFont val="Tahoma"/>
            <family val="2"/>
          </rPr>
          <t>Developmental and Neuropsychological Testing</t>
        </r>
      </text>
    </comment>
    <comment ref="D42" authorId="1" shapeId="0" xr:uid="{BB413D47-BD6B-4138-9C06-ADDB5B59960A}">
      <text>
        <r>
          <rPr>
            <b/>
            <sz val="9"/>
            <color indexed="81"/>
            <rFont val="Tahoma"/>
            <family val="2"/>
          </rPr>
          <t>Psychological Testing by Psych and Physicians</t>
        </r>
      </text>
    </comment>
    <comment ref="C43" authorId="3" shapeId="0" xr:uid="{2D5AF9AE-C97E-4964-AAC3-323785FAE99A}">
      <text>
        <r>
          <rPr>
            <b/>
            <sz val="9"/>
            <color indexed="81"/>
            <rFont val="Tahoma"/>
            <family val="2"/>
          </rPr>
          <t>Developmental and Neuropsychological Testing</t>
        </r>
      </text>
    </comment>
    <comment ref="D43" authorId="1" shapeId="0" xr:uid="{AC5E5E95-97D2-40CA-8EBE-BAEAAC87D1D0}">
      <text>
        <r>
          <rPr>
            <b/>
            <sz val="9"/>
            <color indexed="81"/>
            <rFont val="Tahoma"/>
            <family val="2"/>
          </rPr>
          <t>Neurobehavioral status exam</t>
        </r>
      </text>
    </comment>
    <comment ref="C44" authorId="3" shapeId="0" xr:uid="{E2A60969-19F4-4C9D-8F50-2263F943ECEF}">
      <text>
        <r>
          <rPr>
            <b/>
            <sz val="9"/>
            <color indexed="81"/>
            <rFont val="Tahoma"/>
            <family val="2"/>
          </rPr>
          <t>Developmental and Neuropsychological Testing</t>
        </r>
      </text>
    </comment>
    <comment ref="D44" authorId="1" shapeId="0" xr:uid="{8C2B30E6-5EB0-4C41-BBB9-8B4CC113B010}">
      <text>
        <r>
          <rPr>
            <b/>
            <sz val="9"/>
            <color indexed="81"/>
            <rFont val="Tahoma"/>
            <family val="2"/>
          </rPr>
          <t>Neurobehavioral Testing by Psych/Physicians</t>
        </r>
      </text>
    </comment>
    <comment ref="C45" authorId="3" shapeId="0" xr:uid="{073A17A9-335E-4A94-83B6-77313E9F4A0A}">
      <text>
        <r>
          <rPr>
            <b/>
            <sz val="9"/>
            <color indexed="81"/>
            <rFont val="Tahoma"/>
            <family val="2"/>
          </rPr>
          <t>Incidental to Medical, Significant Procedure or Therapy Visit</t>
        </r>
      </text>
    </comment>
    <comment ref="D45" authorId="1" shapeId="0" xr:uid="{52FDBEFB-0373-482A-A990-DDF81B254DF0}">
      <text>
        <r>
          <rPr>
            <b/>
            <sz val="9"/>
            <color indexed="81"/>
            <rFont val="Tahoma"/>
            <family val="2"/>
          </rPr>
          <t>Environmental intervention for medical management purposes on a psychiatric patient's behalf with agencies or institutions.</t>
        </r>
        <r>
          <rPr>
            <sz val="9"/>
            <color indexed="81"/>
            <rFont val="Tahoma"/>
            <family val="2"/>
          </rPr>
          <t xml:space="preserve">
</t>
        </r>
      </text>
    </comment>
    <comment ref="C46" authorId="0" shapeId="0" xr:uid="{57814492-6CFD-4CDA-888C-BC0A41E1DA3F}">
      <text>
        <r>
          <rPr>
            <b/>
            <sz val="9"/>
            <color indexed="81"/>
            <rFont val="Tahoma"/>
            <family val="2"/>
          </rPr>
          <t>APG is based on diagnosis (see descriptions for APG codes 820-831 on 'Consult Wt' tab)</t>
        </r>
        <r>
          <rPr>
            <sz val="9"/>
            <color indexed="81"/>
            <rFont val="Tahoma"/>
            <family val="2"/>
          </rPr>
          <t xml:space="preserve">
</t>
        </r>
      </text>
    </comment>
    <comment ref="D46" authorId="0" shapeId="0" xr:uid="{DFB13B16-D0B7-408E-A70D-324FB64B3D2D}">
      <text>
        <r>
          <rPr>
            <b/>
            <sz val="9"/>
            <color indexed="81"/>
            <rFont val="Tahoma"/>
            <family val="2"/>
          </rPr>
          <t>99382-99387 New Patient, 
99392-99397 Established Patient</t>
        </r>
        <r>
          <rPr>
            <sz val="9"/>
            <color indexed="81"/>
            <rFont val="Tahoma"/>
            <family val="2"/>
          </rPr>
          <t xml:space="preserve">
</t>
        </r>
      </text>
    </comment>
    <comment ref="E46" authorId="0" shapeId="0" xr:uid="{724678E2-6E7C-43CF-AC78-67DF38AB93B3}">
      <text>
        <r>
          <rPr>
            <b/>
            <sz val="9"/>
            <color indexed="81"/>
            <rFont val="Tahoma"/>
            <family val="2"/>
          </rPr>
          <t>Default weight value.  Use 'DX Wt' tab to calculate a custom weight for your clinic.</t>
        </r>
        <r>
          <rPr>
            <sz val="9"/>
            <color indexed="81"/>
            <rFont val="Tahoma"/>
            <family val="2"/>
          </rPr>
          <t xml:space="preserve">
</t>
        </r>
      </text>
    </comment>
    <comment ref="C47" authorId="3" shapeId="0" xr:uid="{FEE3C50C-8BA3-48C0-BCA9-170C0BF1366A}">
      <text>
        <r>
          <rPr>
            <b/>
            <sz val="9"/>
            <color indexed="81"/>
            <rFont val="Tahoma"/>
            <family val="2"/>
          </rPr>
          <t>Incidental to Medical, Significant Procedure or Therapy Visit</t>
        </r>
      </text>
    </comment>
    <comment ref="C48" authorId="3" shapeId="0" xr:uid="{C0284644-9151-422E-9CBB-1A7B04C15719}">
      <text>
        <r>
          <rPr>
            <b/>
            <sz val="9"/>
            <color indexed="81"/>
            <rFont val="Tahoma"/>
            <family val="2"/>
          </rPr>
          <t>Incidental to Medical, Significant Procedure or Therapy Visit</t>
        </r>
      </text>
    </comment>
    <comment ref="C49" authorId="3" shapeId="0" xr:uid="{F6DC8F0E-9961-45D3-9041-154509463CBE}">
      <text>
        <r>
          <rPr>
            <b/>
            <sz val="9"/>
            <color indexed="81"/>
            <rFont val="Tahoma"/>
            <family val="2"/>
          </rPr>
          <t>Incidental to Medical, Significant Procedure or Therapy Visit</t>
        </r>
      </text>
    </comment>
    <comment ref="C50" authorId="3" shapeId="0" xr:uid="{2AFAC5EB-83B4-4077-867C-56B8FD928359}">
      <text>
        <r>
          <rPr>
            <b/>
            <sz val="9"/>
            <color indexed="81"/>
            <rFont val="Tahoma"/>
            <family val="2"/>
          </rPr>
          <t>Incidental to Medical, Significant Procedure or Therapy Visit</t>
        </r>
      </text>
    </comment>
    <comment ref="C51" authorId="3" shapeId="0" xr:uid="{FCBB7FAB-3627-468F-9F98-0DD6FFBE22A9}">
      <text>
        <r>
          <rPr>
            <b/>
            <sz val="9"/>
            <color indexed="81"/>
            <rFont val="Tahoma"/>
            <family val="2"/>
          </rPr>
          <t>Incidental to Medical, Significant Procedure or Therapy Visit</t>
        </r>
      </text>
    </comment>
    <comment ref="C52" authorId="3" shapeId="0" xr:uid="{B2DC5D7A-9922-42C7-AD3E-66CDB1380610}">
      <text>
        <r>
          <rPr>
            <b/>
            <sz val="9"/>
            <color indexed="81"/>
            <rFont val="Tahoma"/>
            <family val="2"/>
          </rPr>
          <t>Incidental to Medical, Significant Procedure or Therapy Visit</t>
        </r>
      </text>
    </comment>
  </commentList>
</comments>
</file>

<file path=xl/sharedStrings.xml><?xml version="1.0" encoding="utf-8"?>
<sst xmlns="http://schemas.openxmlformats.org/spreadsheetml/2006/main" count="286" uniqueCount="177">
  <si>
    <t xml:space="preserve"> </t>
  </si>
  <si>
    <t>CPT SERVICES</t>
  </si>
  <si>
    <t>BASE RATE</t>
  </si>
  <si>
    <t>CPT Revenue Data</t>
  </si>
  <si>
    <t>Discounted</t>
  </si>
  <si>
    <t>Base</t>
  </si>
  <si>
    <t xml:space="preserve">Total </t>
  </si>
  <si>
    <t>Discount</t>
  </si>
  <si>
    <t># Services</t>
  </si>
  <si>
    <t>Revenue</t>
  </si>
  <si>
    <t>LOE</t>
  </si>
  <si>
    <t>After Hours</t>
  </si>
  <si>
    <t>Off-Site</t>
  </si>
  <si>
    <t>X</t>
  </si>
  <si>
    <t>Initial Assessment Diagnostic &amp; Treatment Plan</t>
  </si>
  <si>
    <t>Psychiatric Assessment - 30 mins</t>
  </si>
  <si>
    <t>Psychiatric Assessment - 45-50  mins</t>
  </si>
  <si>
    <t>H2011</t>
  </si>
  <si>
    <t>S9484</t>
  </si>
  <si>
    <t>S9485</t>
  </si>
  <si>
    <t>Psychotherapy - Indiv 30 mins</t>
  </si>
  <si>
    <t>Psychotherapy - Indiv 45 mins</t>
  </si>
  <si>
    <t>Psychotherapy - Family 30 mins</t>
  </si>
  <si>
    <t>Psychotherapy - Family&amp;Client 1 hr</t>
  </si>
  <si>
    <t>Psychotherapy - Family Group 1hr</t>
  </si>
  <si>
    <t>Psychotherapy - Group 1 hr</t>
  </si>
  <si>
    <t>Developmental Testing - limited</t>
  </si>
  <si>
    <t>TOTALS</t>
  </si>
  <si>
    <t>Totals</t>
  </si>
  <si>
    <t>Background</t>
  </si>
  <si>
    <t>The CPT Calculator is an Excel tool enabling users to calculate the projected revenue for CPT procedures based on service weights and the base Medicaid rate.  The tool can accommodate any volume ranging from a single procedure, services for an episode of care or total Clinic visits.   The tool has been most often used to illustrate projected reimbursement for an episode of care, involving multiple services and various rate modifiers and discounting for multiple same day services.</t>
  </si>
  <si>
    <t>Operation</t>
  </si>
  <si>
    <t>Optional Use &amp; Analysis</t>
  </si>
  <si>
    <t>The calculator is an Excel tool and can be easily modified to meet the analytic needs of the user.  For example:</t>
  </si>
  <si>
    <t>Base Rates Including Quality Improvement Add-On</t>
  </si>
  <si>
    <t>Base Rates Without Quality Improvement Add-On</t>
  </si>
  <si>
    <t>Upstate Hosp Article 28</t>
  </si>
  <si>
    <t>Upstate Article 31 &amp; DTCs</t>
  </si>
  <si>
    <t>Downstate Article 31 &amp; DTCs</t>
  </si>
  <si>
    <t>County Article 31</t>
  </si>
  <si>
    <t>Downstate Hosp Art 28</t>
  </si>
  <si>
    <t>Crisis Intervention - per hour</t>
  </si>
  <si>
    <t>Crisis Intervention - per diem</t>
  </si>
  <si>
    <t>H2010</t>
  </si>
  <si>
    <t>APG</t>
  </si>
  <si>
    <t>CPT Procedure - OMH Regulatory Name</t>
  </si>
  <si>
    <t>Crisis Intervention - 15 min</t>
  </si>
  <si>
    <t>2nd Service Discount</t>
  </si>
  <si>
    <t xml:space="preserve">Sub-Total </t>
  </si>
  <si>
    <t xml:space="preserve">To use the tool simply enter data into the yellow shaded cells.  </t>
  </si>
  <si>
    <t>Gray shaded cells with an 'x' indicate ineligibility for service modifiers.</t>
  </si>
  <si>
    <t>820-831</t>
  </si>
  <si>
    <t>Code Range</t>
  </si>
  <si>
    <t>Health Physicals - New/Estab Patient</t>
  </si>
  <si>
    <t>Health Monitoring - 15 mins</t>
  </si>
  <si>
    <t>Health Monitoring - 30 mins</t>
  </si>
  <si>
    <t>Health Monitoring - 45 mins</t>
  </si>
  <si>
    <t>Health Monitoring - 60 mins</t>
  </si>
  <si>
    <t>Health Monitoring Group - 30 mins</t>
  </si>
  <si>
    <t>Health Monitoring Group - 60 mins</t>
  </si>
  <si>
    <t>Peer Groups</t>
  </si>
  <si>
    <t>TOTAL SERVICES</t>
  </si>
  <si>
    <t>&lt; Enter Data in Yellow Shaded (dashed) Cells &gt;</t>
  </si>
  <si>
    <t>Injectable Med Admin with Monit &amp; Edu</t>
  </si>
  <si>
    <t>MD/NPP Modifier</t>
  </si>
  <si>
    <t xml:space="preserve">MD/NPP </t>
  </si>
  <si>
    <t>Units Of Service</t>
  </si>
  <si>
    <t>Total Revenue</t>
  </si>
  <si>
    <t xml:space="preserve"> - Columns can be hidden from view to streamline the visual display.</t>
  </si>
  <si>
    <t>Discount Amount</t>
  </si>
  <si>
    <t>Smoking Cessation Treatment - 3-10 mins; requires Dx code 305.1</t>
  </si>
  <si>
    <t>Smoking Cessation Treatment - &gt;10 mins; requires Dx code 305.1</t>
  </si>
  <si>
    <t>Smoking Cessation Treatment (Group) - &gt;10 mins; requires Dx code 305.1 (req HQ modifier)</t>
  </si>
  <si>
    <t>99407-HQ</t>
  </si>
  <si>
    <t>Alcohol and/or Drug Screening</t>
  </si>
  <si>
    <t>H0049</t>
  </si>
  <si>
    <t>Alcohol and/or Drug, brief intervention, per 15 mins</t>
  </si>
  <si>
    <t>H0050</t>
  </si>
  <si>
    <t>To view the calculations, highlight the columns, right click and select Unhide.</t>
  </si>
  <si>
    <r>
      <t xml:space="preserve"> - The scenario totals can be copied </t>
    </r>
    <r>
      <rPr>
        <sz val="11"/>
        <color theme="1"/>
        <rFont val="Calibri"/>
        <family val="2"/>
        <scheme val="minor"/>
      </rPr>
      <t>to adjacent columns or another tab for comparative purposes.</t>
    </r>
  </si>
  <si>
    <t>Psychiatric Assessment - 45-50  mins - ADD ON</t>
  </si>
  <si>
    <t>Initial Assessment Diagnostic &amp; Treatment Plan with Medical Services</t>
  </si>
  <si>
    <t>Psychiatric Assessment - 30 mins - ADD ON</t>
  </si>
  <si>
    <t>Psychotropic Medication Treatment</t>
  </si>
  <si>
    <t>Psychiatric Consultation</t>
  </si>
  <si>
    <t>Injection Only</t>
  </si>
  <si>
    <t>Developmental Testing - First Hour</t>
  </si>
  <si>
    <t>Developmental Testing - Additional 30 min.</t>
  </si>
  <si>
    <t>Psychological Testing Evaluation - First Hour</t>
  </si>
  <si>
    <t>Psychological Testing Evaluation - Additional Hour</t>
  </si>
  <si>
    <t>Psychological Testing Admin and Scoring - First Hour</t>
  </si>
  <si>
    <t>Psychological Testing Admin and Scoring - Additional Hour</t>
  </si>
  <si>
    <t>Psychological Testing - Neurobehavioral First Hour</t>
  </si>
  <si>
    <t>Psychological Testing - Neurobehavioral Additional Hour</t>
  </si>
  <si>
    <t>Service Weight</t>
  </si>
  <si>
    <t>Self-help/peer services, per 15 minutes</t>
  </si>
  <si>
    <t>H0038</t>
  </si>
  <si>
    <t>APG Base Rate schedule found here.</t>
  </si>
  <si>
    <t>CPT  Codes</t>
  </si>
  <si>
    <t>H0038-HQ</t>
  </si>
  <si>
    <t>Self-help/peer services, per 15 minutes - Group</t>
  </si>
  <si>
    <t>APG REVENUE CALC TAB</t>
  </si>
  <si>
    <t>All revenue, modifier and discount calculation cells in Columns M-W are Hidden.</t>
  </si>
  <si>
    <t>MHOTRS APG- CPT REVENUE CALCULATOR</t>
  </si>
  <si>
    <t>LOE U4 Modifier</t>
  </si>
  <si>
    <t>Payment Adjustments</t>
  </si>
  <si>
    <t>After Hours CPT Code 99051</t>
  </si>
  <si>
    <t>Psychotherapy - Group &lt;1 hr</t>
  </si>
  <si>
    <t>Fill applicable base rate amount in cell F11</t>
  </si>
  <si>
    <t>Enter applicable Peer Group rate in Cell F11.</t>
  </si>
  <si>
    <t>Enter the number of services for any of the CPT codes in Column F.</t>
  </si>
  <si>
    <t>Enter the number of services that will include a second service discount in Column V.</t>
  </si>
  <si>
    <t>Adjustments</t>
  </si>
  <si>
    <t>Off-Site Enhancement</t>
  </si>
  <si>
    <t>Totals for all entries will appear on line 59.</t>
  </si>
  <si>
    <t>LOE U1/U7</t>
  </si>
  <si>
    <t>Translation Services U1/U7 Modifier</t>
  </si>
  <si>
    <t>School Based Enhancement</t>
  </si>
  <si>
    <t>APG CPT Calculator Instructions</t>
  </si>
  <si>
    <t>Modifier Revenue Multiplier</t>
  </si>
  <si>
    <t>Complex Care Management - 5 mins</t>
  </si>
  <si>
    <t>Enter the number of services that will be eligible for modifiers in Columns G-J.  Modifiers must be the same for all units in Column F.</t>
  </si>
  <si>
    <t>V71    - Observation-suspect cond</t>
  </si>
  <si>
    <t>V62    - Oth psychosocial circum</t>
  </si>
  <si>
    <t>V61    - Oth family circumstances</t>
  </si>
  <si>
    <t>995    - Certain adverse eff NEC</t>
  </si>
  <si>
    <t>799    - Oth ill-def morbid/mortl</t>
  </si>
  <si>
    <t>381    - Nonsuppur otitis media</t>
  </si>
  <si>
    <t>305    - Nondependent drug abuse</t>
  </si>
  <si>
    <t>304    - Drug dependence</t>
  </si>
  <si>
    <t>303    - Alcohol dependence syndr</t>
  </si>
  <si>
    <t>302    - Sexual disorders</t>
  </si>
  <si>
    <t>292    - Drug psychoses</t>
  </si>
  <si>
    <t>289    - Other blood disease</t>
  </si>
  <si>
    <t>315    - Specific develop delays</t>
  </si>
  <si>
    <t>314    - Hyperkinetic syndrome</t>
  </si>
  <si>
    <t>313    - Emotional dis child/adol</t>
  </si>
  <si>
    <t>310    - Nonpsychotic brain synd</t>
  </si>
  <si>
    <t>307    - Special symptom NEC</t>
  </si>
  <si>
    <t>294    - Other organic psych cond</t>
  </si>
  <si>
    <t>293    - Transient org mental dis</t>
  </si>
  <si>
    <t>290    - Senile/prehensile psychos</t>
  </si>
  <si>
    <t>308    - Acute reaction to stress</t>
  </si>
  <si>
    <t>309    - Adjustment reaction</t>
  </si>
  <si>
    <t>300    - Neurotic disorders</t>
  </si>
  <si>
    <t>311    - Depressive disorder NEC</t>
  </si>
  <si>
    <t>296    - Affective psychoses</t>
  </si>
  <si>
    <t>312    - Conduct disturbance NEC</t>
  </si>
  <si>
    <t>301    - Personality disorders</t>
  </si>
  <si>
    <t>299    - Psychoses of childhood</t>
  </si>
  <si>
    <t>298    - Other nonorganic psychoses</t>
  </si>
  <si>
    <t>297    - Paranoid states</t>
  </si>
  <si>
    <t>295    - Schizophrenic disorders</t>
  </si>
  <si>
    <t>Diagnosis</t>
  </si>
  <si>
    <t>&lt; enter data in yellow shaded cells &gt;</t>
  </si>
  <si>
    <t>Default Average</t>
  </si>
  <si>
    <t>Avg Weight</t>
  </si>
  <si>
    <t>Other Mental Health Disorders</t>
  </si>
  <si>
    <t>Eating Disorders</t>
  </si>
  <si>
    <t>Childhood Behavioral Disorders</t>
  </si>
  <si>
    <t>Organic Mental Health Disturbances</t>
  </si>
  <si>
    <t>Acute Anxiety &amp; Delirium States</t>
  </si>
  <si>
    <t>Adjustment Disorders &amp; Neuroses Except Depressive Diagnosis</t>
  </si>
  <si>
    <t>Depression Except Major Depressive Disorder</t>
  </si>
  <si>
    <t>Bipolar Disorders</t>
  </si>
  <si>
    <t>Disorders of Personality &amp; Impulse Control</t>
  </si>
  <si>
    <t>Major Depressive Disorders &amp; Other Unspecified Psychoses</t>
  </si>
  <si>
    <t>Schizophrenia</t>
  </si>
  <si>
    <t>Freq x Wt</t>
  </si>
  <si>
    <t>Weight</t>
  </si>
  <si>
    <t>Freq</t>
  </si>
  <si>
    <t>Dx Categories</t>
  </si>
  <si>
    <t>AVERAGE WEIGHT ANALYSIS FOR EM 'CODE RANGE' SERVICES</t>
  </si>
  <si>
    <t xml:space="preserve">Frequency </t>
  </si>
  <si>
    <t>Hospital Art 28 Rates Including Quality Improvement Add-On</t>
  </si>
  <si>
    <t>Rates Effective 4/1/24</t>
  </si>
  <si>
    <t>Hospital Art 28 Rates Without Quality Improvement Add-On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</si>
</sst>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_(* #,##0.0000_);_(* \(#,##0.0000\);_(* &quot;-&quot;??_);_(@_)"/>
    <numFmt numFmtId="168" formatCode="_(* #,##0.0000000000000000000000000000_);_(* \(#,##0.0000000000000000000000000000\);_(* &quot;-&quot;??_);_(@_)"/>
  </numFmts>
  <fonts count="33" x14ac:knownFonts="1">
    <font>
      <sz val="11"/>
      <color theme="1"/>
      <name val="Calibri"/>
      <family val="2"/>
      <scheme val="minor"/>
    </font>
    <font>
      <sz val="11"/>
      <color indexed="8"/>
      <name val="Calibri"/>
      <family val="2"/>
    </font>
    <font>
      <sz val="11"/>
      <color indexed="8"/>
      <name val="Calibri"/>
      <family val="2"/>
    </font>
    <font>
      <b/>
      <sz val="10"/>
      <color indexed="8"/>
      <name val="Calibri"/>
      <family val="2"/>
    </font>
    <font>
      <b/>
      <sz val="9"/>
      <color indexed="81"/>
      <name val="Tahoma"/>
      <family val="2"/>
    </font>
    <font>
      <sz val="9"/>
      <color indexed="81"/>
      <name val="Tahoma"/>
      <family val="2"/>
    </font>
    <font>
      <sz val="8"/>
      <name val="Calibri"/>
      <family val="2"/>
    </font>
    <font>
      <b/>
      <sz val="14"/>
      <color indexed="8"/>
      <name val="Calibri"/>
      <family val="2"/>
    </font>
    <font>
      <b/>
      <u/>
      <sz val="12"/>
      <color indexed="8"/>
      <name val="Calibri"/>
      <family val="2"/>
    </font>
    <font>
      <b/>
      <sz val="11"/>
      <name val="Calibri"/>
      <family val="2"/>
    </font>
    <font>
      <b/>
      <i/>
      <sz val="11"/>
      <name val="Calibri"/>
      <family val="2"/>
    </font>
    <font>
      <b/>
      <sz val="10"/>
      <name val="Calibri"/>
      <family val="2"/>
    </font>
    <font>
      <b/>
      <u/>
      <sz val="11"/>
      <name val="Calibri"/>
      <family val="2"/>
    </font>
    <font>
      <sz val="11"/>
      <name val="Calibri"/>
      <family val="2"/>
    </font>
    <font>
      <b/>
      <sz val="14"/>
      <name val="Calibri"/>
      <family val="2"/>
    </font>
    <font>
      <i/>
      <sz val="11"/>
      <name val="Calibri"/>
      <family val="2"/>
    </font>
    <font>
      <u/>
      <sz val="11"/>
      <name val="Calibri"/>
      <family val="2"/>
    </font>
    <font>
      <u/>
      <sz val="11"/>
      <color theme="10"/>
      <name val="Calibri"/>
      <family val="2"/>
      <scheme val="minor"/>
    </font>
    <font>
      <b/>
      <sz val="10"/>
      <color theme="1"/>
      <name val="Calibri"/>
      <family val="2"/>
      <scheme val="minor"/>
    </font>
    <font>
      <b/>
      <sz val="10"/>
      <name val="Calibri"/>
      <family val="2"/>
      <scheme val="minor"/>
    </font>
    <font>
      <b/>
      <u/>
      <sz val="11"/>
      <name val="Calibri"/>
      <family val="2"/>
      <scheme val="minor"/>
    </font>
    <font>
      <sz val="11"/>
      <name val="Calibri"/>
      <family val="2"/>
      <scheme val="minor"/>
    </font>
    <font>
      <b/>
      <sz val="11"/>
      <name val="Calibri"/>
      <family val="2"/>
      <scheme val="minor"/>
    </font>
    <font>
      <sz val="11"/>
      <color rgb="FFFF0000"/>
      <name val="Calibri"/>
      <family val="2"/>
    </font>
    <font>
      <sz val="10"/>
      <color theme="1"/>
      <name val="Arial"/>
      <family val="2"/>
    </font>
    <font>
      <b/>
      <sz val="11"/>
      <color rgb="FFFF0000"/>
      <name val="Calibri"/>
      <family val="2"/>
      <scheme val="minor"/>
    </font>
    <font>
      <sz val="10"/>
      <name val="Calibri"/>
      <family val="2"/>
    </font>
    <font>
      <b/>
      <sz val="12"/>
      <name val="Calibri"/>
      <family val="2"/>
    </font>
    <font>
      <sz val="11"/>
      <color theme="0" tint="-0.34998626667073579"/>
      <name val="Calibri"/>
      <family val="2"/>
    </font>
    <font>
      <sz val="10"/>
      <name val="Calibri"/>
      <family val="2"/>
      <scheme val="minor"/>
    </font>
    <font>
      <sz val="9"/>
      <name val="Calibri"/>
      <family val="2"/>
      <scheme val="minor"/>
    </font>
    <font>
      <b/>
      <sz val="12"/>
      <name val="Calibri"/>
      <family val="2"/>
      <scheme val="minor"/>
    </font>
    <font>
      <b/>
      <sz val="12"/>
      <color indexed="8"/>
      <name val="Calibri"/>
      <family val="2"/>
    </font>
  </fonts>
  <fills count="11">
    <fill>
      <patternFill patternType="none"/>
    </fill>
    <fill>
      <patternFill patternType="gray125"/>
    </fill>
    <fill>
      <patternFill patternType="solid">
        <fgColor indexed="26"/>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0" tint="-0.34998626667073579"/>
        <bgColor indexed="64"/>
      </patternFill>
    </fill>
    <fill>
      <patternFill patternType="solid">
        <fgColor theme="5" tint="0.59999389629810485"/>
        <bgColor indexed="64"/>
      </patternFill>
    </fill>
  </fills>
  <borders count="43">
    <border>
      <left/>
      <right/>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xf numFmtId="9" fontId="2" fillId="0" borderId="0" applyFont="0" applyFill="0" applyBorder="0" applyAlignment="0" applyProtection="0"/>
    <xf numFmtId="0" fontId="24" fillId="0" borderId="0"/>
    <xf numFmtId="43" fontId="1" fillId="0" borderId="0" applyFont="0" applyFill="0" applyBorder="0" applyAlignment="0" applyProtection="0"/>
  </cellStyleXfs>
  <cellXfs count="206">
    <xf numFmtId="0" fontId="0" fillId="0" borderId="0" xfId="0"/>
    <xf numFmtId="0" fontId="0" fillId="0" borderId="0" xfId="0" applyAlignment="1">
      <alignment wrapText="1"/>
    </xf>
    <xf numFmtId="0" fontId="8" fillId="0" borderId="0" xfId="0" applyFont="1" applyAlignment="1">
      <alignment wrapText="1"/>
    </xf>
    <xf numFmtId="0" fontId="7" fillId="3" borderId="1" xfId="0" applyFont="1" applyFill="1" applyBorder="1" applyAlignment="1">
      <alignment wrapText="1"/>
    </xf>
    <xf numFmtId="0" fontId="3" fillId="4" borderId="2" xfId="0" applyFont="1" applyFill="1" applyBorder="1" applyAlignment="1">
      <alignment horizontal="center" wrapText="1"/>
    </xf>
    <xf numFmtId="44" fontId="3" fillId="4" borderId="2" xfId="2" applyFont="1" applyFill="1" applyBorder="1" applyAlignment="1">
      <alignment horizontal="center" wrapText="1"/>
    </xf>
    <xf numFmtId="0" fontId="18" fillId="4" borderId="2" xfId="0" applyFont="1" applyFill="1" applyBorder="1" applyAlignment="1">
      <alignment horizontal="center" wrapText="1"/>
    </xf>
    <xf numFmtId="14" fontId="18" fillId="0" borderId="0" xfId="0" applyNumberFormat="1" applyFont="1" applyAlignment="1">
      <alignment horizontal="left" wrapText="1"/>
    </xf>
    <xf numFmtId="0" fontId="9" fillId="0" borderId="0" xfId="0" applyFont="1" applyAlignment="1">
      <alignment horizontal="center"/>
    </xf>
    <xf numFmtId="0" fontId="9" fillId="4" borderId="0" xfId="0" applyFont="1" applyFill="1"/>
    <xf numFmtId="0" fontId="9" fillId="0" borderId="0" xfId="0" quotePrefix="1" applyFont="1" applyAlignment="1">
      <alignment horizontal="center"/>
    </xf>
    <xf numFmtId="0" fontId="9" fillId="4" borderId="6" xfId="0" applyFont="1" applyFill="1" applyBorder="1" applyAlignment="1">
      <alignment horizontal="center"/>
    </xf>
    <xf numFmtId="166" fontId="9" fillId="0" borderId="2" xfId="0" applyNumberFormat="1" applyFont="1" applyBorder="1" applyAlignment="1">
      <alignment horizontal="center"/>
    </xf>
    <xf numFmtId="0" fontId="20" fillId="4" borderId="2" xfId="0" applyFont="1" applyFill="1" applyBorder="1" applyAlignment="1">
      <alignment horizontal="left"/>
    </xf>
    <xf numFmtId="166" fontId="9" fillId="0" borderId="0" xfId="0" applyNumberFormat="1" applyFont="1" applyAlignment="1">
      <alignment horizontal="center"/>
    </xf>
    <xf numFmtId="2" fontId="9" fillId="0" borderId="0" xfId="0" applyNumberFormat="1" applyFont="1" applyAlignment="1">
      <alignment horizontal="center"/>
    </xf>
    <xf numFmtId="0" fontId="9" fillId="4" borderId="14" xfId="0" applyFont="1" applyFill="1" applyBorder="1" applyAlignment="1">
      <alignment horizontal="center" vertical="top" wrapText="1"/>
    </xf>
    <xf numFmtId="9" fontId="10" fillId="0" borderId="10" xfId="5" applyFont="1" applyFill="1" applyBorder="1" applyAlignment="1">
      <alignment horizontal="center"/>
    </xf>
    <xf numFmtId="0" fontId="13" fillId="0" borderId="0" xfId="0" applyFont="1"/>
    <xf numFmtId="0" fontId="13" fillId="0" borderId="0" xfId="0" applyFont="1" applyAlignment="1">
      <alignment horizontal="center"/>
    </xf>
    <xf numFmtId="0" fontId="13" fillId="0" borderId="0" xfId="0" applyFont="1" applyAlignment="1">
      <alignment horizontal="left"/>
    </xf>
    <xf numFmtId="0" fontId="13" fillId="0" borderId="0" xfId="0" applyFont="1" applyProtection="1">
      <protection locked="0"/>
    </xf>
    <xf numFmtId="0" fontId="14" fillId="4" borderId="0" xfId="0" applyFont="1" applyFill="1"/>
    <xf numFmtId="0" fontId="9" fillId="0" borderId="2" xfId="0" applyFont="1" applyBorder="1" applyAlignment="1">
      <alignment horizontal="center"/>
    </xf>
    <xf numFmtId="9" fontId="10" fillId="0" borderId="0" xfId="5" applyFont="1" applyFill="1" applyBorder="1" applyAlignment="1">
      <alignment horizontal="center"/>
    </xf>
    <xf numFmtId="0" fontId="9" fillId="4" borderId="14" xfId="0" applyFont="1" applyFill="1" applyBorder="1" applyAlignment="1">
      <alignment horizontal="center"/>
    </xf>
    <xf numFmtId="164" fontId="15" fillId="0" borderId="0" xfId="1" applyNumberFormat="1" applyFont="1" applyFill="1" applyBorder="1" applyAlignment="1">
      <alignment wrapText="1"/>
    </xf>
    <xf numFmtId="165" fontId="13" fillId="0" borderId="0" xfId="2" applyNumberFormat="1" applyFont="1" applyFill="1" applyBorder="1"/>
    <xf numFmtId="165" fontId="13" fillId="0" borderId="0" xfId="0" applyNumberFormat="1" applyFont="1"/>
    <xf numFmtId="164" fontId="13" fillId="0" borderId="0" xfId="0" applyNumberFormat="1" applyFont="1"/>
    <xf numFmtId="0" fontId="22" fillId="0" borderId="2" xfId="0" applyFont="1" applyBorder="1" applyAlignment="1">
      <alignment horizontal="center"/>
    </xf>
    <xf numFmtId="0" fontId="20" fillId="4" borderId="9" xfId="0" applyFont="1" applyFill="1" applyBorder="1" applyAlignment="1">
      <alignment horizontal="left" wrapText="1"/>
    </xf>
    <xf numFmtId="0" fontId="20" fillId="4" borderId="9" xfId="0" applyFont="1" applyFill="1" applyBorder="1" applyAlignment="1">
      <alignment horizontal="left"/>
    </xf>
    <xf numFmtId="0" fontId="9" fillId="0" borderId="2" xfId="0" quotePrefix="1" applyFont="1" applyBorder="1" applyAlignment="1">
      <alignment horizontal="center"/>
    </xf>
    <xf numFmtId="0" fontId="12" fillId="4" borderId="9" xfId="0" applyFont="1" applyFill="1" applyBorder="1" applyAlignment="1">
      <alignment horizontal="left"/>
    </xf>
    <xf numFmtId="165" fontId="13" fillId="6" borderId="0" xfId="2" applyNumberFormat="1" applyFont="1" applyFill="1" applyBorder="1"/>
    <xf numFmtId="0" fontId="20" fillId="4" borderId="17" xfId="0" applyFont="1" applyFill="1" applyBorder="1" applyAlignment="1">
      <alignment horizontal="left"/>
    </xf>
    <xf numFmtId="0" fontId="9" fillId="4" borderId="18" xfId="0" applyFont="1" applyFill="1" applyBorder="1" applyAlignment="1">
      <alignment horizontal="center"/>
    </xf>
    <xf numFmtId="164" fontId="9" fillId="4" borderId="2" xfId="0" applyNumberFormat="1" applyFont="1" applyFill="1" applyBorder="1" applyAlignment="1">
      <alignment horizontal="center"/>
    </xf>
    <xf numFmtId="0" fontId="9" fillId="4" borderId="10" xfId="0" applyFont="1" applyFill="1" applyBorder="1" applyAlignment="1">
      <alignment horizontal="center"/>
    </xf>
    <xf numFmtId="0" fontId="21" fillId="0" borderId="0" xfId="0" applyFont="1" applyAlignment="1">
      <alignment horizontal="center"/>
    </xf>
    <xf numFmtId="0" fontId="16" fillId="0" borderId="0" xfId="0" applyFont="1" applyAlignment="1">
      <alignment horizontal="left"/>
    </xf>
    <xf numFmtId="0" fontId="16" fillId="0" borderId="0" xfId="0" applyFont="1" applyAlignment="1">
      <alignment horizontal="left" wrapText="1"/>
    </xf>
    <xf numFmtId="0" fontId="9" fillId="0" borderId="0" xfId="0" applyFont="1"/>
    <xf numFmtId="0" fontId="9" fillId="0" borderId="16" xfId="0" applyFont="1" applyBorder="1" applyAlignment="1">
      <alignment horizontal="center"/>
    </xf>
    <xf numFmtId="0" fontId="12" fillId="0" borderId="15" xfId="0" applyFont="1" applyBorder="1" applyAlignment="1">
      <alignment horizontal="left"/>
    </xf>
    <xf numFmtId="0" fontId="13" fillId="0" borderId="3" xfId="0" applyFont="1" applyBorder="1" applyAlignment="1">
      <alignment horizontal="left"/>
    </xf>
    <xf numFmtId="0" fontId="12" fillId="0" borderId="3" xfId="0" applyFont="1" applyBorder="1" applyAlignment="1">
      <alignment horizontal="left"/>
    </xf>
    <xf numFmtId="0" fontId="13" fillId="0" borderId="4" xfId="0" applyFont="1" applyBorder="1" applyAlignment="1">
      <alignment horizontal="left"/>
    </xf>
    <xf numFmtId="0" fontId="13" fillId="0" borderId="5" xfId="0" applyFont="1" applyBorder="1"/>
    <xf numFmtId="9" fontId="10" fillId="0" borderId="2" xfId="5" applyFont="1" applyBorder="1" applyAlignment="1">
      <alignment horizontal="center"/>
    </xf>
    <xf numFmtId="0" fontId="9" fillId="4" borderId="3" xfId="0" applyFont="1" applyFill="1" applyBorder="1" applyAlignment="1">
      <alignment horizontal="center"/>
    </xf>
    <xf numFmtId="0" fontId="9" fillId="4" borderId="0" xfId="0" applyFont="1" applyFill="1" applyAlignment="1">
      <alignment horizontal="center"/>
    </xf>
    <xf numFmtId="0" fontId="9" fillId="4" borderId="11" xfId="0" applyFont="1" applyFill="1" applyBorder="1" applyAlignment="1">
      <alignment horizontal="center"/>
    </xf>
    <xf numFmtId="9" fontId="10" fillId="4" borderId="3" xfId="5" applyFont="1" applyFill="1" applyBorder="1" applyAlignment="1">
      <alignment horizontal="center"/>
    </xf>
    <xf numFmtId="9" fontId="10" fillId="0" borderId="4" xfId="5" applyFont="1" applyFill="1" applyBorder="1" applyAlignment="1">
      <alignment horizontal="center"/>
    </xf>
    <xf numFmtId="0" fontId="22" fillId="0" borderId="22" xfId="0" applyFont="1" applyBorder="1" applyAlignment="1">
      <alignment horizontal="center"/>
    </xf>
    <xf numFmtId="0" fontId="22" fillId="0" borderId="22" xfId="0" applyFont="1" applyBorder="1" applyAlignment="1">
      <alignment horizontal="center" wrapText="1"/>
    </xf>
    <xf numFmtId="0" fontId="9" fillId="0" borderId="20" xfId="0" applyFont="1" applyBorder="1" applyAlignment="1">
      <alignment horizontal="center" wrapText="1"/>
    </xf>
    <xf numFmtId="0" fontId="10" fillId="0" borderId="23" xfId="0" applyFont="1" applyBorder="1" applyAlignment="1">
      <alignment horizontal="center" vertical="center" wrapText="1"/>
    </xf>
    <xf numFmtId="9" fontId="10" fillId="4" borderId="2" xfId="5" applyFont="1" applyFill="1" applyBorder="1" applyAlignment="1">
      <alignment horizontal="center"/>
    </xf>
    <xf numFmtId="44" fontId="10" fillId="4" borderId="2" xfId="2" applyFont="1" applyFill="1" applyBorder="1" applyAlignment="1">
      <alignment horizontal="center"/>
    </xf>
    <xf numFmtId="167" fontId="9" fillId="4" borderId="2" xfId="1" applyNumberFormat="1" applyFont="1" applyFill="1" applyBorder="1" applyAlignment="1">
      <alignment horizontal="center"/>
    </xf>
    <xf numFmtId="9" fontId="10" fillId="0" borderId="6" xfId="5" applyFont="1" applyFill="1" applyBorder="1" applyAlignment="1">
      <alignment horizontal="center"/>
    </xf>
    <xf numFmtId="0" fontId="23" fillId="0" borderId="0" xfId="0" applyFont="1" applyAlignment="1">
      <alignment horizontal="center"/>
    </xf>
    <xf numFmtId="165" fontId="13" fillId="0" borderId="2" xfId="2" applyNumberFormat="1" applyFont="1" applyBorder="1"/>
    <xf numFmtId="165" fontId="13" fillId="0" borderId="2" xfId="2" applyNumberFormat="1" applyFont="1" applyFill="1" applyBorder="1" applyAlignment="1">
      <alignment horizontal="center"/>
    </xf>
    <xf numFmtId="165" fontId="13" fillId="4" borderId="2" xfId="2" applyNumberFormat="1" applyFont="1" applyFill="1" applyBorder="1" applyAlignment="1">
      <alignment horizontal="center"/>
    </xf>
    <xf numFmtId="0" fontId="22" fillId="0" borderId="2" xfId="0" applyFont="1" applyBorder="1" applyAlignment="1">
      <alignment horizontal="center" vertical="center"/>
    </xf>
    <xf numFmtId="0" fontId="22" fillId="4" borderId="2" xfId="0" applyFont="1" applyFill="1" applyBorder="1" applyAlignment="1">
      <alignment vertical="center" wrapText="1"/>
    </xf>
    <xf numFmtId="166" fontId="22" fillId="0" borderId="2" xfId="0" applyNumberFormat="1" applyFont="1" applyBorder="1" applyAlignment="1">
      <alignment horizontal="center" vertical="center"/>
    </xf>
    <xf numFmtId="0" fontId="9" fillId="4" borderId="18" xfId="0" quotePrefix="1" applyFont="1" applyFill="1" applyBorder="1" applyAlignment="1">
      <alignment horizontal="center" vertical="center"/>
    </xf>
    <xf numFmtId="0" fontId="9" fillId="4" borderId="18" xfId="0" applyFont="1" applyFill="1" applyBorder="1" applyAlignment="1">
      <alignment horizontal="center" vertical="center" wrapText="1"/>
    </xf>
    <xf numFmtId="0" fontId="9" fillId="4" borderId="17" xfId="0" applyFont="1" applyFill="1" applyBorder="1" applyAlignment="1">
      <alignment horizontal="center" vertical="center" wrapText="1"/>
    </xf>
    <xf numFmtId="165" fontId="9" fillId="0" borderId="2" xfId="2" applyNumberFormat="1" applyFont="1" applyFill="1" applyBorder="1" applyAlignment="1">
      <alignment horizontal="center"/>
    </xf>
    <xf numFmtId="165" fontId="9" fillId="0" borderId="2" xfId="2" applyNumberFormat="1" applyFont="1" applyBorder="1" applyAlignment="1">
      <alignment horizontal="center"/>
    </xf>
    <xf numFmtId="168" fontId="13" fillId="0" borderId="0" xfId="1" applyNumberFormat="1" applyFont="1"/>
    <xf numFmtId="0" fontId="25" fillId="0" borderId="2" xfId="0" applyFont="1" applyBorder="1" applyAlignment="1">
      <alignment horizontal="center"/>
    </xf>
    <xf numFmtId="165" fontId="23" fillId="0" borderId="0" xfId="2" applyNumberFormat="1" applyFont="1" applyFill="1" applyBorder="1"/>
    <xf numFmtId="165" fontId="23" fillId="0" borderId="0" xfId="0" applyNumberFormat="1" applyFont="1"/>
    <xf numFmtId="164" fontId="23" fillId="0" borderId="0" xfId="0" applyNumberFormat="1" applyFont="1"/>
    <xf numFmtId="0" fontId="25" fillId="0" borderId="0" xfId="0" applyFont="1"/>
    <xf numFmtId="0" fontId="11" fillId="4" borderId="0" xfId="0" applyFont="1" applyFill="1"/>
    <xf numFmtId="0" fontId="26" fillId="4" borderId="0" xfId="0" applyFont="1" applyFill="1"/>
    <xf numFmtId="0" fontId="11" fillId="0" borderId="0" xfId="0" applyFont="1"/>
    <xf numFmtId="166" fontId="9" fillId="0" borderId="2" xfId="0" applyNumberFormat="1" applyFont="1" applyBorder="1" applyAlignment="1">
      <alignment horizontal="center" vertical="center"/>
    </xf>
    <xf numFmtId="165" fontId="13" fillId="0" borderId="2" xfId="3" applyNumberFormat="1" applyFont="1" applyBorder="1"/>
    <xf numFmtId="165" fontId="13" fillId="6" borderId="0" xfId="3" applyNumberFormat="1" applyFont="1" applyFill="1" applyBorder="1"/>
    <xf numFmtId="0" fontId="22" fillId="0" borderId="8" xfId="0" applyFont="1" applyBorder="1" applyAlignment="1">
      <alignment horizontal="center" vertical="center"/>
    </xf>
    <xf numFmtId="0" fontId="9" fillId="0" borderId="8" xfId="0" applyFont="1" applyBorder="1" applyAlignment="1">
      <alignment horizontal="center"/>
    </xf>
    <xf numFmtId="0" fontId="22" fillId="0" borderId="8" xfId="0" applyFont="1" applyBorder="1" applyAlignment="1">
      <alignment horizontal="center"/>
    </xf>
    <xf numFmtId="0" fontId="9" fillId="0" borderId="8" xfId="0" quotePrefix="1" applyFont="1" applyBorder="1" applyAlignment="1">
      <alignment horizontal="center"/>
    </xf>
    <xf numFmtId="0" fontId="17" fillId="0" borderId="0" xfId="4" applyAlignment="1">
      <alignment vertical="center"/>
    </xf>
    <xf numFmtId="0" fontId="9" fillId="4" borderId="2" xfId="0" applyFont="1" applyFill="1" applyBorder="1" applyAlignment="1">
      <alignment horizontal="center"/>
    </xf>
    <xf numFmtId="9" fontId="9" fillId="4" borderId="8" xfId="5" applyFont="1" applyFill="1" applyBorder="1" applyAlignment="1">
      <alignment horizontal="center"/>
    </xf>
    <xf numFmtId="0" fontId="9" fillId="0" borderId="0" xfId="0" applyFont="1" applyAlignment="1">
      <alignment horizontal="center" wrapText="1"/>
    </xf>
    <xf numFmtId="0" fontId="9" fillId="0" borderId="5" xfId="0" applyFont="1" applyBorder="1" applyAlignment="1">
      <alignment horizontal="center" wrapText="1"/>
    </xf>
    <xf numFmtId="0" fontId="26" fillId="4" borderId="0" xfId="0" applyFont="1" applyFill="1" applyAlignment="1">
      <alignment horizontal="center"/>
    </xf>
    <xf numFmtId="165" fontId="13" fillId="0" borderId="0" xfId="2" applyNumberFormat="1" applyFont="1" applyFill="1" applyBorder="1" applyAlignment="1">
      <alignment horizontal="center"/>
    </xf>
    <xf numFmtId="165" fontId="9" fillId="0" borderId="2" xfId="0" applyNumberFormat="1" applyFont="1" applyBorder="1" applyAlignment="1">
      <alignment horizontal="center"/>
    </xf>
    <xf numFmtId="165" fontId="9" fillId="0" borderId="2" xfId="3" applyNumberFormat="1" applyFont="1" applyFill="1" applyBorder="1" applyAlignment="1">
      <alignment horizontal="center"/>
    </xf>
    <xf numFmtId="165" fontId="13" fillId="6" borderId="0" xfId="3" applyNumberFormat="1" applyFont="1" applyFill="1" applyBorder="1" applyAlignment="1">
      <alignment horizontal="center"/>
    </xf>
    <xf numFmtId="165" fontId="13" fillId="6" borderId="2" xfId="3" applyNumberFormat="1" applyFont="1" applyFill="1" applyBorder="1" applyAlignment="1">
      <alignment horizontal="center"/>
    </xf>
    <xf numFmtId="165" fontId="23" fillId="0" borderId="0" xfId="2" applyNumberFormat="1" applyFont="1" applyFill="1" applyBorder="1" applyAlignment="1">
      <alignment horizontal="center"/>
    </xf>
    <xf numFmtId="165" fontId="23" fillId="0" borderId="2" xfId="2" applyNumberFormat="1" applyFont="1" applyFill="1" applyBorder="1" applyAlignment="1">
      <alignment horizontal="center"/>
    </xf>
    <xf numFmtId="165" fontId="9" fillId="4" borderId="2" xfId="2" applyNumberFormat="1" applyFont="1" applyFill="1" applyBorder="1" applyAlignment="1">
      <alignment horizontal="center"/>
    </xf>
    <xf numFmtId="0" fontId="13" fillId="0" borderId="2" xfId="0" applyFont="1" applyBorder="1" applyAlignment="1">
      <alignment horizontal="center"/>
    </xf>
    <xf numFmtId="165" fontId="13" fillId="0" borderId="0" xfId="0" applyNumberFormat="1" applyFont="1" applyAlignment="1">
      <alignment horizontal="center"/>
    </xf>
    <xf numFmtId="44" fontId="9" fillId="0" borderId="2" xfId="2" applyFont="1" applyBorder="1"/>
    <xf numFmtId="44" fontId="9" fillId="0" borderId="2" xfId="3" applyFont="1" applyFill="1" applyBorder="1"/>
    <xf numFmtId="44" fontId="9" fillId="0" borderId="2" xfId="2" applyFont="1" applyFill="1" applyBorder="1"/>
    <xf numFmtId="44" fontId="13" fillId="0" borderId="0" xfId="0" applyNumberFormat="1" applyFont="1"/>
    <xf numFmtId="0" fontId="18" fillId="4" borderId="30" xfId="0" applyFont="1" applyFill="1" applyBorder="1" applyAlignment="1">
      <alignment horizontal="center" vertical="center" wrapText="1"/>
    </xf>
    <xf numFmtId="0" fontId="18" fillId="4" borderId="35" xfId="0" applyFont="1" applyFill="1" applyBorder="1" applyAlignment="1">
      <alignment horizontal="center" wrapText="1"/>
    </xf>
    <xf numFmtId="0" fontId="12" fillId="0" borderId="16" xfId="0" applyFont="1" applyBorder="1" applyAlignment="1">
      <alignment horizontal="left"/>
    </xf>
    <xf numFmtId="0" fontId="12" fillId="0" borderId="0" xfId="0" applyFont="1" applyAlignment="1">
      <alignment horizontal="left"/>
    </xf>
    <xf numFmtId="0" fontId="13" fillId="0" borderId="5" xfId="0" applyFont="1" applyBorder="1" applyAlignment="1">
      <alignment horizontal="left"/>
    </xf>
    <xf numFmtId="0" fontId="9" fillId="4" borderId="12" xfId="0" applyFont="1" applyFill="1" applyBorder="1" applyAlignment="1">
      <alignment horizontal="center"/>
    </xf>
    <xf numFmtId="0" fontId="9" fillId="4"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3" fillId="0" borderId="0" xfId="0" applyFont="1" applyAlignment="1">
      <alignment horizontal="center" vertical="center"/>
    </xf>
    <xf numFmtId="0" fontId="9" fillId="0" borderId="10" xfId="0" applyFont="1" applyBorder="1" applyAlignment="1">
      <alignment horizontal="center" vertical="center" wrapText="1"/>
    </xf>
    <xf numFmtId="0" fontId="22" fillId="4" borderId="18" xfId="0" applyFont="1" applyFill="1" applyBorder="1" applyAlignment="1">
      <alignment horizontal="center" vertical="center"/>
    </xf>
    <xf numFmtId="166" fontId="19" fillId="0" borderId="2" xfId="0" applyNumberFormat="1" applyFont="1" applyBorder="1" applyAlignment="1">
      <alignment horizontal="center" vertical="center" wrapText="1"/>
    </xf>
    <xf numFmtId="9" fontId="10" fillId="0" borderId="6" xfId="2" applyNumberFormat="1" applyFont="1" applyFill="1" applyBorder="1" applyAlignment="1">
      <alignment horizontal="center"/>
    </xf>
    <xf numFmtId="0" fontId="22" fillId="4" borderId="18" xfId="0" applyFont="1" applyFill="1" applyBorder="1" applyAlignment="1">
      <alignment horizontal="center" vertical="center" wrapText="1"/>
    </xf>
    <xf numFmtId="0" fontId="18" fillId="4" borderId="34" xfId="0" applyFont="1" applyFill="1" applyBorder="1" applyAlignment="1">
      <alignment horizontal="center" vertical="center" wrapText="1"/>
    </xf>
    <xf numFmtId="37" fontId="13" fillId="7" borderId="21" xfId="1" applyNumberFormat="1" applyFont="1" applyFill="1" applyBorder="1" applyAlignment="1">
      <alignment horizontal="center"/>
    </xf>
    <xf numFmtId="37" fontId="13" fillId="2" borderId="2" xfId="1" applyNumberFormat="1" applyFont="1" applyFill="1" applyBorder="1" applyAlignment="1">
      <alignment horizontal="center"/>
    </xf>
    <xf numFmtId="37" fontId="13" fillId="4" borderId="2" xfId="1" applyNumberFormat="1" applyFont="1" applyFill="1" applyBorder="1" applyAlignment="1">
      <alignment horizontal="center"/>
    </xf>
    <xf numFmtId="37" fontId="13" fillId="7" borderId="2" xfId="1" applyNumberFormat="1" applyFont="1" applyFill="1" applyBorder="1" applyAlignment="1">
      <alignment horizontal="center"/>
    </xf>
    <xf numFmtId="7" fontId="10" fillId="0" borderId="6" xfId="2" applyNumberFormat="1" applyFont="1" applyFill="1" applyBorder="1" applyAlignment="1">
      <alignment horizontal="center"/>
    </xf>
    <xf numFmtId="7" fontId="9" fillId="2" borderId="10" xfId="2" applyNumberFormat="1" applyFont="1" applyFill="1" applyBorder="1" applyAlignment="1">
      <alignment horizontal="center"/>
    </xf>
    <xf numFmtId="3" fontId="13" fillId="2" borderId="2" xfId="1" applyNumberFormat="1" applyFont="1" applyFill="1" applyBorder="1" applyAlignment="1">
      <alignment horizontal="center"/>
    </xf>
    <xf numFmtId="3" fontId="13" fillId="4" borderId="2" xfId="2" applyNumberFormat="1" applyFont="1" applyFill="1" applyBorder="1" applyAlignment="1">
      <alignment horizontal="center"/>
    </xf>
    <xf numFmtId="37" fontId="9" fillId="4" borderId="2" xfId="0" applyNumberFormat="1" applyFont="1" applyFill="1" applyBorder="1" applyAlignment="1">
      <alignment horizontal="center"/>
    </xf>
    <xf numFmtId="9" fontId="13" fillId="0" borderId="2" xfId="5" applyFont="1" applyBorder="1" applyAlignment="1">
      <alignment horizontal="center"/>
    </xf>
    <xf numFmtId="44" fontId="13" fillId="0" borderId="2" xfId="2" applyFont="1" applyBorder="1" applyAlignment="1">
      <alignment horizontal="center"/>
    </xf>
    <xf numFmtId="7" fontId="13" fillId="0" borderId="0" xfId="0" applyNumberFormat="1" applyFont="1" applyAlignment="1">
      <alignment horizontal="center"/>
    </xf>
    <xf numFmtId="9" fontId="28" fillId="9" borderId="2" xfId="5" applyFont="1" applyFill="1" applyBorder="1" applyAlignment="1">
      <alignment horizontal="center"/>
    </xf>
    <xf numFmtId="44" fontId="9" fillId="4" borderId="2" xfId="2" applyFont="1" applyFill="1" applyBorder="1" applyAlignment="1">
      <alignment horizontal="center"/>
    </xf>
    <xf numFmtId="0" fontId="18" fillId="4" borderId="41" xfId="0" applyFont="1" applyFill="1" applyBorder="1" applyAlignment="1">
      <alignment horizontal="center" vertical="center" wrapText="1"/>
    </xf>
    <xf numFmtId="7" fontId="3" fillId="4" borderId="14" xfId="3" applyNumberFormat="1" applyFont="1" applyFill="1" applyBorder="1" applyAlignment="1">
      <alignment horizontal="center" vertical="center"/>
    </xf>
    <xf numFmtId="7" fontId="3" fillId="4" borderId="14" xfId="3" applyNumberFormat="1" applyFont="1" applyFill="1" applyBorder="1" applyAlignment="1">
      <alignment horizontal="center" vertical="center" wrapText="1"/>
    </xf>
    <xf numFmtId="7" fontId="18" fillId="4" borderId="14" xfId="3" applyNumberFormat="1" applyFont="1" applyFill="1" applyBorder="1" applyAlignment="1">
      <alignment horizontal="center" vertical="center" wrapText="1"/>
    </xf>
    <xf numFmtId="7" fontId="18" fillId="4" borderId="42" xfId="3" applyNumberFormat="1" applyFont="1" applyFill="1" applyBorder="1" applyAlignment="1">
      <alignment horizontal="center" vertical="center" wrapText="1"/>
    </xf>
    <xf numFmtId="0" fontId="29" fillId="0" borderId="0" xfId="0" applyFont="1"/>
    <xf numFmtId="0" fontId="19" fillId="0" borderId="31" xfId="0" applyFont="1" applyBorder="1"/>
    <xf numFmtId="0" fontId="29" fillId="5" borderId="18" xfId="0" applyFont="1" applyFill="1" applyBorder="1" applyAlignment="1">
      <alignment horizontal="center"/>
    </xf>
    <xf numFmtId="0" fontId="29" fillId="0" borderId="18" xfId="0" quotePrefix="1" applyFont="1" applyBorder="1"/>
    <xf numFmtId="0" fontId="29" fillId="5" borderId="2" xfId="0" applyFont="1" applyFill="1" applyBorder="1" applyAlignment="1">
      <alignment horizontal="center"/>
    </xf>
    <xf numFmtId="0" fontId="29" fillId="0" borderId="2" xfId="0" quotePrefix="1" applyFont="1" applyBorder="1"/>
    <xf numFmtId="0" fontId="29" fillId="5" borderId="6" xfId="0" applyFont="1" applyFill="1" applyBorder="1" applyAlignment="1">
      <alignment horizontal="center"/>
    </xf>
    <xf numFmtId="0" fontId="29" fillId="0" borderId="6" xfId="0" quotePrefix="1" applyFont="1" applyBorder="1"/>
    <xf numFmtId="0" fontId="19" fillId="0" borderId="0" xfId="0" applyFont="1"/>
    <xf numFmtId="0" fontId="19" fillId="5" borderId="14" xfId="0" applyFont="1" applyFill="1" applyBorder="1" applyAlignment="1">
      <alignment horizontal="center"/>
    </xf>
    <xf numFmtId="0" fontId="19" fillId="0" borderId="14" xfId="0" applyFont="1" applyBorder="1" applyAlignment="1">
      <alignment horizontal="center"/>
    </xf>
    <xf numFmtId="0" fontId="19" fillId="0" borderId="14" xfId="0" applyFont="1" applyBorder="1"/>
    <xf numFmtId="0" fontId="29" fillId="7" borderId="0" xfId="0" applyFont="1" applyFill="1"/>
    <xf numFmtId="167" fontId="19" fillId="10" borderId="9" xfId="0" applyNumberFormat="1" applyFont="1" applyFill="1" applyBorder="1" applyAlignment="1">
      <alignment horizontal="center"/>
    </xf>
    <xf numFmtId="0" fontId="19" fillId="10" borderId="8" xfId="0" applyFont="1" applyFill="1" applyBorder="1" applyAlignment="1">
      <alignment horizontal="center"/>
    </xf>
    <xf numFmtId="0" fontId="19" fillId="6" borderId="2" xfId="0" applyFont="1" applyFill="1" applyBorder="1" applyAlignment="1">
      <alignment horizontal="center"/>
    </xf>
    <xf numFmtId="0" fontId="29" fillId="0" borderId="0" xfId="0" applyFont="1" applyAlignment="1">
      <alignment horizontal="center"/>
    </xf>
    <xf numFmtId="167" fontId="29" fillId="0" borderId="2" xfId="7" applyNumberFormat="1" applyFont="1" applyBorder="1" applyAlignment="1">
      <alignment horizontal="center"/>
    </xf>
    <xf numFmtId="0" fontId="29" fillId="0" borderId="4" xfId="0" applyFont="1" applyBorder="1" applyAlignment="1">
      <alignment horizontal="left"/>
    </xf>
    <xf numFmtId="0" fontId="29" fillId="0" borderId="3" xfId="0" applyFont="1" applyBorder="1" applyAlignment="1">
      <alignment horizontal="left"/>
    </xf>
    <xf numFmtId="167" fontId="29" fillId="0" borderId="6" xfId="7" applyNumberFormat="1" applyFont="1" applyBorder="1" applyAlignment="1">
      <alignment horizontal="center"/>
    </xf>
    <xf numFmtId="0" fontId="19" fillId="0" borderId="13" xfId="0" applyFont="1" applyBorder="1" applyAlignment="1">
      <alignment horizontal="center"/>
    </xf>
    <xf numFmtId="14" fontId="30" fillId="0" borderId="0" xfId="0" applyNumberFormat="1" applyFont="1"/>
    <xf numFmtId="3" fontId="29" fillId="7" borderId="6" xfId="0" quotePrefix="1" applyNumberFormat="1" applyFont="1" applyFill="1" applyBorder="1" applyAlignment="1">
      <alignment horizontal="center"/>
    </xf>
    <xf numFmtId="3" fontId="29" fillId="7" borderId="2" xfId="0" quotePrefix="1" applyNumberFormat="1" applyFont="1" applyFill="1" applyBorder="1" applyAlignment="1">
      <alignment horizontal="center"/>
    </xf>
    <xf numFmtId="3" fontId="29" fillId="7" borderId="2" xfId="0" applyNumberFormat="1" applyFont="1" applyFill="1" applyBorder="1" applyAlignment="1">
      <alignment horizontal="center"/>
    </xf>
    <xf numFmtId="3" fontId="29" fillId="7" borderId="18" xfId="0" applyNumberFormat="1" applyFont="1" applyFill="1" applyBorder="1" applyAlignment="1">
      <alignment horizontal="center"/>
    </xf>
    <xf numFmtId="3" fontId="19" fillId="0" borderId="31" xfId="0" applyNumberFormat="1" applyFont="1" applyBorder="1" applyAlignment="1">
      <alignment horizontal="center"/>
    </xf>
    <xf numFmtId="0" fontId="31" fillId="0" borderId="0" xfId="0" applyFont="1"/>
    <xf numFmtId="0" fontId="19" fillId="10" borderId="12" xfId="0" applyFont="1" applyFill="1" applyBorder="1" applyAlignment="1">
      <alignment horizontal="center"/>
    </xf>
    <xf numFmtId="166" fontId="29" fillId="0" borderId="6" xfId="7" applyNumberFormat="1" applyFont="1" applyBorder="1" applyAlignment="1">
      <alignment horizontal="center"/>
    </xf>
    <xf numFmtId="166" fontId="29" fillId="0" borderId="2" xfId="7" applyNumberFormat="1" applyFont="1" applyBorder="1" applyAlignment="1">
      <alignment horizontal="center"/>
    </xf>
    <xf numFmtId="166" fontId="19" fillId="6" borderId="2" xfId="7" applyNumberFormat="1" applyFont="1" applyFill="1" applyBorder="1" applyAlignment="1">
      <alignment horizontal="center"/>
    </xf>
    <xf numFmtId="166" fontId="19" fillId="6" borderId="2" xfId="0" applyNumberFormat="1" applyFont="1" applyFill="1" applyBorder="1" applyAlignment="1">
      <alignment horizontal="center"/>
    </xf>
    <xf numFmtId="7" fontId="9" fillId="0" borderId="2" xfId="3" applyNumberFormat="1" applyFont="1" applyFill="1" applyBorder="1" applyAlignment="1">
      <alignment horizontal="center"/>
    </xf>
    <xf numFmtId="0" fontId="32" fillId="0" borderId="0" xfId="0" applyFont="1" applyAlignment="1">
      <alignment wrapText="1"/>
    </xf>
    <xf numFmtId="0" fontId="18" fillId="4" borderId="32" xfId="0" applyFont="1" applyFill="1" applyBorder="1" applyAlignment="1">
      <alignment horizontal="center" vertical="center" wrapText="1"/>
    </xf>
    <xf numFmtId="0" fontId="18" fillId="4" borderId="33" xfId="0" applyFont="1" applyFill="1" applyBorder="1" applyAlignment="1">
      <alignment horizontal="center" vertical="center" wrapText="1"/>
    </xf>
    <xf numFmtId="166" fontId="9" fillId="4" borderId="12" xfId="0" applyNumberFormat="1" applyFont="1" applyFill="1" applyBorder="1" applyAlignment="1">
      <alignment horizontal="left"/>
    </xf>
    <xf numFmtId="166" fontId="9" fillId="4" borderId="9" xfId="0" applyNumberFormat="1" applyFont="1" applyFill="1" applyBorder="1" applyAlignment="1">
      <alignment horizontal="left"/>
    </xf>
    <xf numFmtId="0" fontId="3" fillId="4" borderId="31" xfId="0" applyFont="1" applyFill="1" applyBorder="1" applyAlignment="1">
      <alignment horizontal="center" vertical="center"/>
    </xf>
    <xf numFmtId="0" fontId="9" fillId="0" borderId="0" xfId="0" applyFont="1" applyAlignment="1">
      <alignment horizontal="center" wrapText="1"/>
    </xf>
    <xf numFmtId="0" fontId="9" fillId="0" borderId="5" xfId="0" applyFont="1" applyBorder="1" applyAlignment="1">
      <alignment horizontal="center" wrapText="1"/>
    </xf>
    <xf numFmtId="0" fontId="18" fillId="4" borderId="39"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27" fillId="8" borderId="36" xfId="0" applyFont="1" applyFill="1" applyBorder="1" applyAlignment="1">
      <alignment horizontal="center" vertical="center"/>
    </xf>
    <xf numFmtId="0" fontId="27" fillId="8" borderId="37" xfId="0" applyFont="1" applyFill="1" applyBorder="1" applyAlignment="1">
      <alignment horizontal="center" vertical="center"/>
    </xf>
    <xf numFmtId="0" fontId="27" fillId="8" borderId="38" xfId="0" applyFont="1" applyFill="1" applyBorder="1" applyAlignment="1">
      <alignment horizontal="center" vertical="center"/>
    </xf>
    <xf numFmtId="0" fontId="9" fillId="4" borderId="13" xfId="0" quotePrefix="1" applyFont="1" applyFill="1" applyBorder="1" applyAlignment="1">
      <alignment horizontal="center" wrapText="1"/>
    </xf>
    <xf numFmtId="0" fontId="9" fillId="4" borderId="24" xfId="0" quotePrefix="1" applyFont="1" applyFill="1" applyBorder="1" applyAlignment="1">
      <alignment horizontal="center" wrapText="1"/>
    </xf>
    <xf numFmtId="0" fontId="9" fillId="4" borderId="4" xfId="0" applyFont="1" applyFill="1" applyBorder="1" applyAlignment="1">
      <alignment horizontal="center"/>
    </xf>
    <xf numFmtId="0" fontId="9" fillId="4" borderId="5" xfId="0" applyFont="1" applyFill="1" applyBorder="1" applyAlignment="1">
      <alignment horizontal="center"/>
    </xf>
    <xf numFmtId="0" fontId="9" fillId="4" borderId="7" xfId="0" applyFont="1" applyFill="1" applyBorder="1" applyAlignment="1">
      <alignment horizontal="center"/>
    </xf>
    <xf numFmtId="0" fontId="9" fillId="2" borderId="25" xfId="0" applyFont="1" applyFill="1" applyBorder="1" applyAlignment="1">
      <alignment horizontal="center"/>
    </xf>
    <xf numFmtId="0" fontId="9" fillId="2" borderId="19" xfId="0" applyFont="1" applyFill="1" applyBorder="1" applyAlignment="1">
      <alignment horizontal="center"/>
    </xf>
    <xf numFmtId="0" fontId="9" fillId="2" borderId="26" xfId="0" applyFont="1" applyFill="1" applyBorder="1" applyAlignment="1">
      <alignment horizontal="center"/>
    </xf>
    <xf numFmtId="0" fontId="9" fillId="5" borderId="27" xfId="0" applyFont="1" applyFill="1" applyBorder="1" applyAlignment="1">
      <alignment horizontal="center"/>
    </xf>
    <xf numFmtId="0" fontId="9" fillId="5" borderId="28" xfId="0" applyFont="1" applyFill="1" applyBorder="1" applyAlignment="1">
      <alignment horizontal="center"/>
    </xf>
    <xf numFmtId="0" fontId="9" fillId="5" borderId="29" xfId="0" applyFont="1" applyFill="1" applyBorder="1" applyAlignment="1">
      <alignment horizontal="center"/>
    </xf>
    <xf numFmtId="0" fontId="9" fillId="4" borderId="2" xfId="0" applyFont="1" applyFill="1" applyBorder="1" applyAlignment="1">
      <alignment horizontal="center"/>
    </xf>
  </cellXfs>
  <cellStyles count="8">
    <cellStyle name="Comma" xfId="1" builtinId="3"/>
    <cellStyle name="Comma 2" xfId="7" xr:uid="{9E1BF1B5-B8DB-4A8A-915B-079D9DF10DAC}"/>
    <cellStyle name="Currency" xfId="2" builtinId="4"/>
    <cellStyle name="Currency 2" xfId="3" xr:uid="{00000000-0005-0000-0000-000002000000}"/>
    <cellStyle name="Hyperlink" xfId="4" builtinId="8"/>
    <cellStyle name="Normal" xfId="0" builtinId="0"/>
    <cellStyle name="Normal 3" xfId="6" xr:uid="{00000000-0005-0000-0000-000005000000}"/>
    <cellStyle name="Percent" xfId="5" builtinId="5"/>
  </cellStyles>
  <dxfs count="16">
    <dxf>
      <fill>
        <patternFill>
          <bgColor indexed="44"/>
        </patternFill>
      </fill>
    </dxf>
    <dxf>
      <fill>
        <patternFill>
          <bgColor indexed="45"/>
        </patternFill>
      </fill>
    </dxf>
    <dxf>
      <fill>
        <patternFill>
          <bgColor indexed="44"/>
        </patternFill>
      </fill>
    </dxf>
    <dxf>
      <fill>
        <patternFill>
          <bgColor indexed="45"/>
        </patternFill>
      </fill>
    </dxf>
    <dxf>
      <fill>
        <patternFill>
          <bgColor indexed="44"/>
        </patternFill>
      </fill>
    </dxf>
    <dxf>
      <fill>
        <patternFill>
          <bgColor indexed="45"/>
        </patternFill>
      </fill>
    </dxf>
    <dxf>
      <fill>
        <patternFill>
          <bgColor indexed="44"/>
        </patternFill>
      </fill>
    </dxf>
    <dxf>
      <fill>
        <patternFill>
          <bgColor indexed="45"/>
        </patternFill>
      </fill>
    </dxf>
    <dxf>
      <fill>
        <patternFill>
          <bgColor indexed="44"/>
        </patternFill>
      </fill>
    </dxf>
    <dxf>
      <fill>
        <patternFill>
          <bgColor indexed="45"/>
        </patternFill>
      </fill>
    </dxf>
    <dxf>
      <fill>
        <patternFill>
          <bgColor indexed="44"/>
        </patternFill>
      </fill>
    </dxf>
    <dxf>
      <fill>
        <patternFill>
          <bgColor indexed="45"/>
        </patternFill>
      </fill>
    </dxf>
    <dxf>
      <fill>
        <patternFill>
          <bgColor indexed="44"/>
        </patternFill>
      </fill>
    </dxf>
    <dxf>
      <fill>
        <patternFill>
          <bgColor indexed="45"/>
        </patternFill>
      </fill>
    </dxf>
    <dxf>
      <fill>
        <patternFill>
          <bgColor indexed="44"/>
        </patternFill>
      </fill>
    </dxf>
    <dxf>
      <fill>
        <patternFill>
          <bgColor indexed="45"/>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3145365</xdr:colOff>
      <xdr:row>4</xdr:row>
      <xdr:rowOff>106905</xdr:rowOff>
    </xdr:to>
    <xdr:pic>
      <xdr:nvPicPr>
        <xdr:cNvPr id="3" name="Picture 2">
          <a:extLst>
            <a:ext uri="{FF2B5EF4-FFF2-40B4-BE49-F238E27FC236}">
              <a16:creationId xmlns:a16="http://schemas.microsoft.com/office/drawing/2014/main" id="{41C1726B-7424-4DD6-9DE9-3B57340188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45365" cy="868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35766</xdr:colOff>
      <xdr:row>0</xdr:row>
      <xdr:rowOff>0</xdr:rowOff>
    </xdr:from>
    <xdr:to>
      <xdr:col>1</xdr:col>
      <xdr:colOff>3062068</xdr:colOff>
      <xdr:row>1</xdr:row>
      <xdr:rowOff>154530</xdr:rowOff>
    </xdr:to>
    <xdr:pic>
      <xdr:nvPicPr>
        <xdr:cNvPr id="3" name="Picture 2">
          <a:extLst>
            <a:ext uri="{FF2B5EF4-FFF2-40B4-BE49-F238E27FC236}">
              <a16:creationId xmlns:a16="http://schemas.microsoft.com/office/drawing/2014/main" id="{5522C514-8CD5-45CF-9DC9-AEF8D0AD23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66" y="0"/>
          <a:ext cx="3145365" cy="868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3145365</xdr:colOff>
      <xdr:row>5</xdr:row>
      <xdr:rowOff>75155</xdr:rowOff>
    </xdr:to>
    <xdr:pic>
      <xdr:nvPicPr>
        <xdr:cNvPr id="2" name="Picture 1">
          <a:extLst>
            <a:ext uri="{FF2B5EF4-FFF2-40B4-BE49-F238E27FC236}">
              <a16:creationId xmlns:a16="http://schemas.microsoft.com/office/drawing/2014/main" id="{B7057176-3156-427B-BDB5-FBED8EBC59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45365" cy="868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mh.ny.gov/omhweb/medicaid_reimbursement/excel/apg-peer-group-base-rate.xls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1"/>
  <sheetViews>
    <sheetView tabSelected="1" zoomScaleNormal="100" workbookViewId="0">
      <selection activeCell="A7" sqref="A7"/>
    </sheetView>
  </sheetViews>
  <sheetFormatPr defaultRowHeight="15" x14ac:dyDescent="0.25"/>
  <cols>
    <col min="1" max="1" width="120.7109375" customWidth="1"/>
    <col min="2" max="2" width="1.7109375" customWidth="1"/>
    <col min="3" max="3" width="9.28515625"/>
  </cols>
  <sheetData>
    <row r="1" spans="1:2" x14ac:dyDescent="0.25">
      <c r="A1" s="81" t="s">
        <v>0</v>
      </c>
    </row>
    <row r="2" spans="1:2" x14ac:dyDescent="0.25">
      <c r="A2" s="81"/>
    </row>
    <row r="3" spans="1:2" x14ac:dyDescent="0.25">
      <c r="A3" s="81"/>
    </row>
    <row r="4" spans="1:2" x14ac:dyDescent="0.25">
      <c r="A4" s="81"/>
    </row>
    <row r="5" spans="1:2" x14ac:dyDescent="0.25">
      <c r="A5" s="81"/>
    </row>
    <row r="6" spans="1:2" x14ac:dyDescent="0.25">
      <c r="A6" s="81"/>
    </row>
    <row r="7" spans="1:2" s="1" customFormat="1" ht="19.5" thickBot="1" x14ac:dyDescent="0.35">
      <c r="A7" s="3" t="s">
        <v>118</v>
      </c>
      <c r="B7"/>
    </row>
    <row r="8" spans="1:2" s="1" customFormat="1" x14ac:dyDescent="0.25">
      <c r="A8" s="7"/>
    </row>
    <row r="9" spans="1:2" s="1" customFormat="1" ht="15.75" x14ac:dyDescent="0.25">
      <c r="A9" s="181" t="s">
        <v>29</v>
      </c>
      <c r="B9" s="2"/>
    </row>
    <row r="10" spans="1:2" s="1" customFormat="1" ht="60" x14ac:dyDescent="0.25">
      <c r="A10" s="1" t="s">
        <v>30</v>
      </c>
    </row>
    <row r="11" spans="1:2" s="1" customFormat="1" x14ac:dyDescent="0.25"/>
    <row r="12" spans="1:2" s="1" customFormat="1" ht="12" customHeight="1" x14ac:dyDescent="0.25">
      <c r="A12" s="181" t="s">
        <v>31</v>
      </c>
      <c r="B12" s="2"/>
    </row>
    <row r="13" spans="1:2" s="1" customFormat="1" ht="12" customHeight="1" x14ac:dyDescent="0.25">
      <c r="A13" s="181" t="s">
        <v>101</v>
      </c>
      <c r="B13" s="2"/>
    </row>
    <row r="14" spans="1:2" s="1" customFormat="1" x14ac:dyDescent="0.25">
      <c r="A14" s="1" t="s">
        <v>49</v>
      </c>
    </row>
    <row r="15" spans="1:2" s="1" customFormat="1" x14ac:dyDescent="0.25"/>
    <row r="16" spans="1:2" s="1" customFormat="1" x14ac:dyDescent="0.25">
      <c r="A16" s="1" t="s">
        <v>50</v>
      </c>
    </row>
    <row r="17" spans="1:2" s="1" customFormat="1" x14ac:dyDescent="0.25"/>
    <row r="18" spans="1:2" s="1" customFormat="1" x14ac:dyDescent="0.25">
      <c r="A18" s="1" t="s">
        <v>109</v>
      </c>
    </row>
    <row r="19" spans="1:2" s="1" customFormat="1" x14ac:dyDescent="0.25">
      <c r="A19" s="92" t="s">
        <v>97</v>
      </c>
    </row>
    <row r="20" spans="1:2" s="1" customFormat="1" x14ac:dyDescent="0.25"/>
    <row r="21" spans="1:2" s="1" customFormat="1" x14ac:dyDescent="0.25">
      <c r="A21" s="1" t="s">
        <v>110</v>
      </c>
    </row>
    <row r="22" spans="1:2" s="1" customFormat="1" x14ac:dyDescent="0.25"/>
    <row r="23" spans="1:2" s="1" customFormat="1" ht="15" customHeight="1" x14ac:dyDescent="0.25">
      <c r="A23" s="1" t="s">
        <v>121</v>
      </c>
    </row>
    <row r="24" spans="1:2" s="1" customFormat="1" x14ac:dyDescent="0.25"/>
    <row r="25" spans="1:2" s="1" customFormat="1" x14ac:dyDescent="0.25">
      <c r="A25" s="1" t="s">
        <v>111</v>
      </c>
    </row>
    <row r="26" spans="1:2" s="1" customFormat="1" x14ac:dyDescent="0.25"/>
    <row r="27" spans="1:2" s="1" customFormat="1" x14ac:dyDescent="0.25">
      <c r="A27" s="1" t="s">
        <v>114</v>
      </c>
    </row>
    <row r="28" spans="1:2" s="1" customFormat="1" x14ac:dyDescent="0.25"/>
    <row r="29" spans="1:2" s="1" customFormat="1" ht="15.75" x14ac:dyDescent="0.25">
      <c r="A29" s="181" t="s">
        <v>32</v>
      </c>
      <c r="B29" s="2"/>
    </row>
    <row r="30" spans="1:2" s="1" customFormat="1" x14ac:dyDescent="0.25">
      <c r="A30" s="1" t="s">
        <v>33</v>
      </c>
    </row>
    <row r="31" spans="1:2" s="1" customFormat="1" x14ac:dyDescent="0.25">
      <c r="A31" s="1" t="s">
        <v>68</v>
      </c>
    </row>
    <row r="32" spans="1:2" s="1" customFormat="1" x14ac:dyDescent="0.25">
      <c r="A32" s="1" t="s">
        <v>79</v>
      </c>
    </row>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sheetData>
  <phoneticPr fontId="6" type="noConversion"/>
  <hyperlinks>
    <hyperlink ref="A19" r:id="rId1" display="https://omh.ny.gov/omhweb/medicaid_reimbursement/excel/apg-peer-group-base-rate.xlsx" xr:uid="{94051E4F-3CCE-4938-94C7-0E83043D826F}"/>
  </hyperlinks>
  <printOptions horizontalCentered="1"/>
  <pageMargins left="0.7" right="0.7" top="0.75" bottom="0.75" header="0.3" footer="0.3"/>
  <pageSetup scale="74" orientation="portrait" r:id="rId2"/>
  <headerFooter>
    <oddFooter>&amp;L&amp;A&amp;C&amp;F&amp;R&amp;D</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85582-ADA9-4C99-9F68-91ABFDEEBBF0}">
  <dimension ref="A1:AD109"/>
  <sheetViews>
    <sheetView zoomScale="80" zoomScaleNormal="80" workbookViewId="0">
      <pane ySplit="13" topLeftCell="A44" activePane="bottomLeft" state="frozen"/>
      <selection pane="bottomLeft" activeCell="B7" sqref="B7"/>
    </sheetView>
  </sheetViews>
  <sheetFormatPr defaultRowHeight="15" outlineLevelCol="1" x14ac:dyDescent="0.25"/>
  <cols>
    <col min="1" max="1" width="1.7109375" style="18" customWidth="1"/>
    <col min="2" max="2" width="63.28515625" style="20" customWidth="1"/>
    <col min="3" max="3" width="8.5703125" style="20" customWidth="1"/>
    <col min="4" max="4" width="13.5703125" style="18" customWidth="1"/>
    <col min="5" max="5" width="15.140625" style="8" customWidth="1"/>
    <col min="6" max="7" width="15.140625" style="18" customWidth="1"/>
    <col min="8" max="8" width="16.42578125" style="18" customWidth="1"/>
    <col min="9" max="10" width="14.7109375" style="18" customWidth="1"/>
    <col min="11" max="11" width="12.85546875" style="18" customWidth="1"/>
    <col min="12" max="12" width="11.5703125" style="18" customWidth="1"/>
    <col min="13" max="13" width="0.7109375" style="18" customWidth="1"/>
    <col min="14" max="14" width="11.7109375" style="19" hidden="1" customWidth="1" outlineLevel="1"/>
    <col min="15" max="15" width="0.7109375" style="19" hidden="1" customWidth="1" outlineLevel="1"/>
    <col min="16" max="18" width="10.7109375" style="19" hidden="1" customWidth="1" outlineLevel="1"/>
    <col min="19" max="19" width="13" style="19" hidden="1" customWidth="1" outlineLevel="1"/>
    <col min="20" max="21" width="10.7109375" style="19" hidden="1" customWidth="1" outlineLevel="1"/>
    <col min="22" max="22" width="11.28515625" style="19" hidden="1" customWidth="1" outlineLevel="1"/>
    <col min="23" max="23" width="0.7109375" style="19" hidden="1" customWidth="1" outlineLevel="1"/>
    <col min="24" max="24" width="13.85546875" style="19" hidden="1" customWidth="1" outlineLevel="1"/>
    <col min="25" max="25" width="0.7109375" style="19" hidden="1" customWidth="1" outlineLevel="1"/>
    <col min="26" max="26" width="9.7109375" style="18" bestFit="1" customWidth="1" collapsed="1"/>
    <col min="27" max="27" width="10.7109375" style="18" customWidth="1"/>
    <col min="28" max="28" width="12.7109375" style="18" customWidth="1"/>
    <col min="29" max="29" width="9.140625" style="18"/>
    <col min="30" max="30" width="15.28515625" style="18" customWidth="1"/>
    <col min="31" max="31" width="15.140625" bestFit="1" customWidth="1"/>
    <col min="32" max="32" width="15.42578125" customWidth="1"/>
    <col min="33" max="34" width="13.5703125" bestFit="1" customWidth="1"/>
    <col min="35" max="35" width="15.42578125" customWidth="1"/>
    <col min="36" max="36" width="13.5703125" bestFit="1" customWidth="1"/>
    <col min="37" max="37" width="11.5703125" bestFit="1" customWidth="1"/>
    <col min="38" max="38" width="14.140625" customWidth="1"/>
  </cols>
  <sheetData>
    <row r="1" spans="2:30" ht="56.25" customHeight="1" x14ac:dyDescent="0.25">
      <c r="D1" s="112" t="s">
        <v>0</v>
      </c>
      <c r="E1" s="186" t="s">
        <v>34</v>
      </c>
      <c r="F1" s="186"/>
      <c r="G1" s="186"/>
      <c r="H1" s="182" t="s">
        <v>35</v>
      </c>
      <c r="I1" s="189"/>
      <c r="J1" s="190"/>
      <c r="K1" s="182" t="s">
        <v>174</v>
      </c>
      <c r="L1" s="183"/>
      <c r="Z1" s="182" t="s">
        <v>176</v>
      </c>
      <c r="AA1" s="183"/>
    </row>
    <row r="2" spans="2:30" ht="39" x14ac:dyDescent="0.25">
      <c r="D2" s="126" t="s">
        <v>60</v>
      </c>
      <c r="E2" s="4" t="s">
        <v>37</v>
      </c>
      <c r="F2" s="5" t="s">
        <v>38</v>
      </c>
      <c r="G2" s="5" t="s">
        <v>39</v>
      </c>
      <c r="H2" s="6" t="s">
        <v>37</v>
      </c>
      <c r="I2" s="6" t="s">
        <v>38</v>
      </c>
      <c r="J2" s="6" t="s">
        <v>39</v>
      </c>
      <c r="K2" s="6" t="s">
        <v>36</v>
      </c>
      <c r="L2" s="113" t="s">
        <v>40</v>
      </c>
      <c r="Z2" s="6" t="s">
        <v>36</v>
      </c>
      <c r="AA2" s="113" t="s">
        <v>40</v>
      </c>
    </row>
    <row r="3" spans="2:30" ht="29.25" customHeight="1" thickBot="1" x14ac:dyDescent="0.3">
      <c r="D3" s="141" t="s">
        <v>175</v>
      </c>
      <c r="E3" s="142">
        <v>178.33</v>
      </c>
      <c r="F3" s="143">
        <v>198.09</v>
      </c>
      <c r="G3" s="143">
        <v>248.54</v>
      </c>
      <c r="H3" s="144">
        <v>168.71</v>
      </c>
      <c r="I3" s="144">
        <v>187.41</v>
      </c>
      <c r="J3" s="144">
        <v>235.14</v>
      </c>
      <c r="K3" s="144">
        <v>174.36</v>
      </c>
      <c r="L3" s="145">
        <v>226.83</v>
      </c>
      <c r="Z3" s="144">
        <v>164.96</v>
      </c>
      <c r="AA3" s="145">
        <v>214.6</v>
      </c>
    </row>
    <row r="4" spans="2:30" ht="15.75" thickBot="1" x14ac:dyDescent="0.3">
      <c r="B4" s="18"/>
      <c r="C4" s="18"/>
      <c r="K4" s="21"/>
    </row>
    <row r="5" spans="2:30" ht="16.5" thickBot="1" x14ac:dyDescent="0.3">
      <c r="C5" s="18"/>
      <c r="D5" s="191" t="s">
        <v>108</v>
      </c>
      <c r="E5" s="192"/>
      <c r="F5" s="192"/>
      <c r="G5" s="192"/>
      <c r="H5" s="192"/>
      <c r="I5" s="192"/>
      <c r="J5" s="192"/>
      <c r="K5" s="192"/>
      <c r="L5" s="193"/>
      <c r="S5" s="138"/>
    </row>
    <row r="6" spans="2:30" x14ac:dyDescent="0.25">
      <c r="B6" s="18"/>
      <c r="C6" s="18"/>
      <c r="K6" s="21"/>
    </row>
    <row r="7" spans="2:30" ht="18.75" x14ac:dyDescent="0.3">
      <c r="B7" s="22" t="s">
        <v>103</v>
      </c>
      <c r="C7" s="9"/>
      <c r="D7" s="9"/>
      <c r="E7" s="52"/>
      <c r="F7" s="82" t="s">
        <v>102</v>
      </c>
      <c r="G7" s="82"/>
      <c r="H7" s="82"/>
      <c r="I7" s="83"/>
      <c r="J7" s="83"/>
      <c r="K7" s="83"/>
      <c r="L7" s="83"/>
      <c r="M7" s="83"/>
      <c r="N7" s="97"/>
      <c r="O7" s="97"/>
      <c r="P7" s="97"/>
      <c r="Q7" s="97"/>
      <c r="R7" s="97"/>
      <c r="S7" s="97"/>
      <c r="T7" s="97"/>
      <c r="U7" s="97"/>
      <c r="V7" s="97"/>
      <c r="W7" s="97"/>
      <c r="X7" s="97"/>
      <c r="Y7" s="97"/>
      <c r="Z7" s="83"/>
      <c r="AA7" s="83"/>
      <c r="AB7" s="83"/>
    </row>
    <row r="8" spans="2:30" x14ac:dyDescent="0.25">
      <c r="B8" s="64"/>
      <c r="C8" s="64"/>
      <c r="F8" s="84" t="s">
        <v>78</v>
      </c>
    </row>
    <row r="9" spans="2:30" ht="15.75" thickBot="1" x14ac:dyDescent="0.3">
      <c r="E9" s="8" t="s">
        <v>0</v>
      </c>
      <c r="F9" s="199" t="s">
        <v>62</v>
      </c>
      <c r="G9" s="200"/>
      <c r="H9" s="200"/>
      <c r="I9" s="200"/>
      <c r="J9" s="200"/>
      <c r="K9" s="200"/>
      <c r="L9" s="201"/>
      <c r="M9" s="24"/>
      <c r="R9" s="10"/>
      <c r="S9" s="10"/>
      <c r="Z9" s="8" t="s">
        <v>0</v>
      </c>
    </row>
    <row r="10" spans="2:30" ht="16.5" thickTop="1" thickBot="1" x14ac:dyDescent="0.3">
      <c r="F10" s="16" t="s">
        <v>2</v>
      </c>
      <c r="G10" s="202" t="s">
        <v>105</v>
      </c>
      <c r="H10" s="203"/>
      <c r="I10" s="203"/>
      <c r="J10" s="203"/>
      <c r="K10" s="203"/>
      <c r="L10" s="204"/>
      <c r="M10" s="95"/>
      <c r="N10" s="205" t="s">
        <v>3</v>
      </c>
      <c r="O10" s="205"/>
      <c r="P10" s="205"/>
      <c r="Q10" s="205"/>
      <c r="R10" s="205"/>
      <c r="S10" s="205"/>
      <c r="T10" s="205"/>
      <c r="U10" s="205"/>
      <c r="V10" s="205"/>
      <c r="W10" s="37"/>
      <c r="Y10" s="37"/>
      <c r="Z10" s="194" t="s">
        <v>47</v>
      </c>
      <c r="AA10" s="195"/>
      <c r="AB10" s="25" t="s">
        <v>4</v>
      </c>
      <c r="AC10" s="95"/>
    </row>
    <row r="11" spans="2:30" x14ac:dyDescent="0.25">
      <c r="B11" s="187" t="s">
        <v>1</v>
      </c>
      <c r="C11" s="95"/>
      <c r="D11" s="95"/>
      <c r="E11" s="95"/>
      <c r="F11" s="132">
        <f>F3</f>
        <v>198.09</v>
      </c>
      <c r="G11" s="63">
        <v>0.1</v>
      </c>
      <c r="H11" s="63">
        <v>0.35</v>
      </c>
      <c r="I11" s="131">
        <f>F11*0.0759</f>
        <v>15.035031</v>
      </c>
      <c r="J11" s="124">
        <v>0.25</v>
      </c>
      <c r="K11" s="63">
        <v>0.5</v>
      </c>
      <c r="L11" s="63">
        <v>0.45</v>
      </c>
      <c r="M11" s="26"/>
      <c r="N11" s="94" t="s">
        <v>5</v>
      </c>
      <c r="O11" s="17"/>
      <c r="P11" s="196" t="s">
        <v>112</v>
      </c>
      <c r="Q11" s="197"/>
      <c r="R11" s="197"/>
      <c r="S11" s="197"/>
      <c r="T11" s="197"/>
      <c r="U11" s="198"/>
      <c r="V11" s="93" t="s">
        <v>48</v>
      </c>
      <c r="W11" s="17"/>
      <c r="X11" s="93" t="s">
        <v>67</v>
      </c>
      <c r="Y11" s="17"/>
      <c r="Z11" s="55">
        <v>-0.1</v>
      </c>
      <c r="AA11" s="11" t="s">
        <v>7</v>
      </c>
      <c r="AB11" s="11" t="s">
        <v>6</v>
      </c>
      <c r="AC11" s="26"/>
    </row>
    <row r="12" spans="2:30" x14ac:dyDescent="0.25">
      <c r="B12" s="188"/>
      <c r="C12" s="96"/>
      <c r="D12" s="96"/>
      <c r="E12" s="96"/>
      <c r="F12" s="62"/>
      <c r="G12" s="60"/>
      <c r="H12" s="60"/>
      <c r="I12" s="61"/>
      <c r="J12" s="61"/>
      <c r="K12" s="60"/>
      <c r="L12" s="50">
        <v>0.2</v>
      </c>
      <c r="M12" s="26"/>
      <c r="N12" s="94"/>
      <c r="O12" s="17"/>
      <c r="P12" s="51"/>
      <c r="Q12" s="52"/>
      <c r="R12" s="52"/>
      <c r="S12" s="52"/>
      <c r="T12" s="52"/>
      <c r="U12" s="53"/>
      <c r="V12" s="93"/>
      <c r="W12" s="17"/>
      <c r="X12" s="93"/>
      <c r="Y12" s="17"/>
      <c r="Z12" s="54"/>
      <c r="AA12" s="39"/>
      <c r="AB12" s="53"/>
      <c r="AC12" s="26"/>
    </row>
    <row r="13" spans="2:30" ht="44.25" customHeight="1" thickBot="1" x14ac:dyDescent="0.3">
      <c r="B13" s="57" t="s">
        <v>45</v>
      </c>
      <c r="C13" s="56" t="s">
        <v>44</v>
      </c>
      <c r="D13" s="58" t="s">
        <v>98</v>
      </c>
      <c r="E13" s="58" t="s">
        <v>94</v>
      </c>
      <c r="F13" s="59" t="s">
        <v>66</v>
      </c>
      <c r="G13" s="118" t="s">
        <v>104</v>
      </c>
      <c r="H13" s="118" t="s">
        <v>116</v>
      </c>
      <c r="I13" s="118" t="s">
        <v>106</v>
      </c>
      <c r="J13" s="118" t="s">
        <v>117</v>
      </c>
      <c r="K13" s="118" t="s">
        <v>113</v>
      </c>
      <c r="L13" s="119" t="s">
        <v>64</v>
      </c>
      <c r="M13" s="120"/>
      <c r="N13" s="72" t="s">
        <v>9</v>
      </c>
      <c r="O13" s="121"/>
      <c r="P13" s="72" t="s">
        <v>10</v>
      </c>
      <c r="Q13" s="72" t="s">
        <v>115</v>
      </c>
      <c r="R13" s="72" t="s">
        <v>11</v>
      </c>
      <c r="S13" s="125" t="s">
        <v>117</v>
      </c>
      <c r="T13" s="122" t="s">
        <v>12</v>
      </c>
      <c r="U13" s="72" t="s">
        <v>65</v>
      </c>
      <c r="V13" s="72" t="s">
        <v>119</v>
      </c>
      <c r="W13" s="121"/>
      <c r="X13" s="72" t="s">
        <v>67</v>
      </c>
      <c r="Y13" s="121"/>
      <c r="Z13" s="71" t="s">
        <v>8</v>
      </c>
      <c r="AA13" s="72" t="s">
        <v>69</v>
      </c>
      <c r="AB13" s="73" t="s">
        <v>9</v>
      </c>
    </row>
    <row r="14" spans="2:30" ht="15" customHeight="1" x14ac:dyDescent="0.25">
      <c r="B14" s="31" t="s">
        <v>14</v>
      </c>
      <c r="C14" s="30">
        <v>323</v>
      </c>
      <c r="D14" s="90">
        <v>90791</v>
      </c>
      <c r="E14" s="12">
        <v>1.0344</v>
      </c>
      <c r="F14" s="127">
        <v>1</v>
      </c>
      <c r="G14" s="128"/>
      <c r="H14" s="128"/>
      <c r="I14" s="128"/>
      <c r="J14" s="128"/>
      <c r="K14" s="128">
        <v>1</v>
      </c>
      <c r="L14" s="128"/>
      <c r="M14" s="27"/>
      <c r="N14" s="75">
        <f t="shared" ref="N14:N24" si="0">F14*E14*$F$11</f>
        <v>204.90429599999999</v>
      </c>
      <c r="O14" s="98"/>
      <c r="P14" s="136">
        <f t="shared" ref="P14:P20" si="1">IF(G14&gt;0,(1+$G$11),1)</f>
        <v>1</v>
      </c>
      <c r="Q14" s="136">
        <f t="shared" ref="Q14:Q20" si="2">IF(H14&gt;0,(1+$H$11),1)</f>
        <v>1</v>
      </c>
      <c r="R14" s="137">
        <f>IF(I14&gt;0,($I$11),0)</f>
        <v>0</v>
      </c>
      <c r="S14" s="136">
        <f>IF(J14&gt;0,(1+$J$11),1)</f>
        <v>1</v>
      </c>
      <c r="T14" s="136">
        <f>IF(K14&gt;0,(1+$K$11),1)</f>
        <v>1.5</v>
      </c>
      <c r="U14" s="136">
        <f>IF(L14&gt;0,(1+$L$11),1)</f>
        <v>1</v>
      </c>
      <c r="V14" s="99">
        <f>(N14*P14*Q14*S14*T14*U14)</f>
        <v>307.35644400000001</v>
      </c>
      <c r="W14" s="66"/>
      <c r="X14" s="99">
        <f>R14+V14</f>
        <v>307.35644400000001</v>
      </c>
      <c r="Y14" s="66"/>
      <c r="Z14" s="133"/>
      <c r="AA14" s="65">
        <f>IF(F14=0,0,X14/F14)*Z14*$Z$11</f>
        <v>0</v>
      </c>
      <c r="AB14" s="108">
        <f>IF(AA14="X",X14,X14+AA14)</f>
        <v>307.35644400000001</v>
      </c>
      <c r="AC14" s="28"/>
      <c r="AD14" s="29"/>
    </row>
    <row r="15" spans="2:30" ht="15" customHeight="1" x14ac:dyDescent="0.25">
      <c r="B15" s="31" t="s">
        <v>81</v>
      </c>
      <c r="C15" s="30">
        <v>323</v>
      </c>
      <c r="D15" s="90">
        <v>90792</v>
      </c>
      <c r="E15" s="12">
        <f>E14</f>
        <v>1.0344</v>
      </c>
      <c r="F15" s="127">
        <v>1</v>
      </c>
      <c r="G15" s="128">
        <v>1</v>
      </c>
      <c r="H15" s="128"/>
      <c r="I15" s="128">
        <v>1</v>
      </c>
      <c r="J15" s="128"/>
      <c r="K15" s="128"/>
      <c r="L15" s="128">
        <v>1</v>
      </c>
      <c r="M15" s="27"/>
      <c r="N15" s="75">
        <f t="shared" si="0"/>
        <v>204.90429599999999</v>
      </c>
      <c r="O15" s="98"/>
      <c r="P15" s="136">
        <f t="shared" si="1"/>
        <v>1.1000000000000001</v>
      </c>
      <c r="Q15" s="136">
        <f t="shared" si="2"/>
        <v>1</v>
      </c>
      <c r="R15" s="137">
        <f t="shared" ref="R15:R44" si="3">IF(I15&gt;0,($I$11),0)</f>
        <v>15.035031</v>
      </c>
      <c r="S15" s="136">
        <f t="shared" ref="S15:S57" si="4">IF(J15&gt;0,(1+$J$11),1)</f>
        <v>1</v>
      </c>
      <c r="T15" s="136">
        <f t="shared" ref="T15:T23" si="5">IF(K15&gt;0,(1+$K$11),1)</f>
        <v>1</v>
      </c>
      <c r="U15" s="136">
        <f>IF(L15&gt;0,(1+$L$11),1)</f>
        <v>1.45</v>
      </c>
      <c r="V15" s="99">
        <f t="shared" ref="V15:V56" si="6">(N15*P15*Q15*S15*T15*U15)</f>
        <v>326.82235212000001</v>
      </c>
      <c r="W15" s="66"/>
      <c r="X15" s="99">
        <f t="shared" ref="X15:X56" si="7">R15+V15</f>
        <v>341.85738312000001</v>
      </c>
      <c r="Y15" s="66"/>
      <c r="Z15" s="133"/>
      <c r="AA15" s="65">
        <f>IF(F15=0,0,X15/F15)*Z15*$Z$11</f>
        <v>0</v>
      </c>
      <c r="AB15" s="108">
        <f t="shared" ref="AB15:AB56" si="8">IF(AA15="X",X15,X15+AA15)</f>
        <v>341.85738312000001</v>
      </c>
      <c r="AC15" s="28"/>
      <c r="AD15" s="29"/>
    </row>
    <row r="16" spans="2:30" ht="15" customHeight="1" x14ac:dyDescent="0.25">
      <c r="B16" s="32" t="s">
        <v>15</v>
      </c>
      <c r="C16" s="30" t="s">
        <v>51</v>
      </c>
      <c r="D16" s="90" t="s">
        <v>52</v>
      </c>
      <c r="E16" s="12">
        <v>0.66200000000000003</v>
      </c>
      <c r="F16" s="127">
        <v>1</v>
      </c>
      <c r="G16" s="128"/>
      <c r="H16" s="128"/>
      <c r="I16" s="128">
        <v>1</v>
      </c>
      <c r="J16" s="128"/>
      <c r="K16" s="128"/>
      <c r="L16" s="129" t="s">
        <v>13</v>
      </c>
      <c r="M16" s="27"/>
      <c r="N16" s="75">
        <f t="shared" si="0"/>
        <v>131.13558</v>
      </c>
      <c r="O16" s="98"/>
      <c r="P16" s="136">
        <f t="shared" si="1"/>
        <v>1</v>
      </c>
      <c r="Q16" s="136">
        <f t="shared" si="2"/>
        <v>1</v>
      </c>
      <c r="R16" s="137">
        <f t="shared" si="3"/>
        <v>15.035031</v>
      </c>
      <c r="S16" s="136">
        <f t="shared" si="4"/>
        <v>1</v>
      </c>
      <c r="T16" s="136">
        <f t="shared" si="5"/>
        <v>1</v>
      </c>
      <c r="U16" s="139">
        <v>1</v>
      </c>
      <c r="V16" s="99">
        <f>(N16*P16*Q16*S16*T16*U16)</f>
        <v>131.13558</v>
      </c>
      <c r="W16" s="66"/>
      <c r="X16" s="99">
        <f t="shared" si="7"/>
        <v>146.17061100000001</v>
      </c>
      <c r="Y16" s="66"/>
      <c r="Z16" s="133"/>
      <c r="AA16" s="65">
        <f>IF(F16=0,0,X16/F16)*Z16*$Z$11</f>
        <v>0</v>
      </c>
      <c r="AB16" s="108">
        <f t="shared" si="8"/>
        <v>146.17061100000001</v>
      </c>
      <c r="AC16" s="28"/>
    </row>
    <row r="17" spans="2:30" ht="15" customHeight="1" x14ac:dyDescent="0.25">
      <c r="B17" s="32" t="s">
        <v>82</v>
      </c>
      <c r="C17" s="30">
        <v>315</v>
      </c>
      <c r="D17" s="90">
        <v>90833</v>
      </c>
      <c r="E17" s="12">
        <v>0.37240000000000001</v>
      </c>
      <c r="F17" s="127">
        <v>1</v>
      </c>
      <c r="G17" s="128"/>
      <c r="H17" s="128">
        <v>1</v>
      </c>
      <c r="I17" s="128">
        <v>1</v>
      </c>
      <c r="J17" s="128"/>
      <c r="K17" s="128"/>
      <c r="L17" s="129" t="s">
        <v>13</v>
      </c>
      <c r="M17" s="27"/>
      <c r="N17" s="75">
        <f t="shared" si="0"/>
        <v>73.768715999999998</v>
      </c>
      <c r="O17" s="98"/>
      <c r="P17" s="136">
        <f t="shared" si="1"/>
        <v>1</v>
      </c>
      <c r="Q17" s="136">
        <f t="shared" si="2"/>
        <v>1.35</v>
      </c>
      <c r="R17" s="137">
        <f t="shared" si="3"/>
        <v>15.035031</v>
      </c>
      <c r="S17" s="136">
        <f t="shared" si="4"/>
        <v>1</v>
      </c>
      <c r="T17" s="136">
        <f t="shared" si="5"/>
        <v>1</v>
      </c>
      <c r="U17" s="139">
        <v>1</v>
      </c>
      <c r="V17" s="99">
        <f>(N17*P17*Q17*S17*T17*U17)</f>
        <v>99.587766600000009</v>
      </c>
      <c r="W17" s="66"/>
      <c r="X17" s="99">
        <f t="shared" si="7"/>
        <v>114.62279760000001</v>
      </c>
      <c r="Y17" s="66"/>
      <c r="Z17" s="134" t="s">
        <v>13</v>
      </c>
      <c r="AA17" s="67" t="s">
        <v>13</v>
      </c>
      <c r="AB17" s="108">
        <f t="shared" si="8"/>
        <v>114.62279760000001</v>
      </c>
      <c r="AC17" s="28"/>
      <c r="AD17" s="29"/>
    </row>
    <row r="18" spans="2:30" ht="15" customHeight="1" x14ac:dyDescent="0.25">
      <c r="B18" s="32" t="s">
        <v>16</v>
      </c>
      <c r="C18" s="30" t="s">
        <v>51</v>
      </c>
      <c r="D18" s="90" t="s">
        <v>52</v>
      </c>
      <c r="E18" s="12">
        <v>0.66200000000000003</v>
      </c>
      <c r="F18" s="127">
        <v>1</v>
      </c>
      <c r="G18" s="128"/>
      <c r="H18" s="128"/>
      <c r="I18" s="128">
        <v>1</v>
      </c>
      <c r="J18" s="128"/>
      <c r="K18" s="128"/>
      <c r="L18" s="129" t="s">
        <v>13</v>
      </c>
      <c r="M18" s="27"/>
      <c r="N18" s="75">
        <f t="shared" si="0"/>
        <v>131.13558</v>
      </c>
      <c r="O18" s="98"/>
      <c r="P18" s="136">
        <f t="shared" si="1"/>
        <v>1</v>
      </c>
      <c r="Q18" s="136">
        <f t="shared" si="2"/>
        <v>1</v>
      </c>
      <c r="R18" s="137">
        <f t="shared" si="3"/>
        <v>15.035031</v>
      </c>
      <c r="S18" s="136">
        <f t="shared" si="4"/>
        <v>1</v>
      </c>
      <c r="T18" s="136">
        <f t="shared" si="5"/>
        <v>1</v>
      </c>
      <c r="U18" s="139">
        <v>1</v>
      </c>
      <c r="V18" s="99">
        <f t="shared" si="6"/>
        <v>131.13558</v>
      </c>
      <c r="W18" s="66"/>
      <c r="X18" s="99">
        <f>R18+V18</f>
        <v>146.17061100000001</v>
      </c>
      <c r="Y18" s="66"/>
      <c r="Z18" s="133"/>
      <c r="AA18" s="65">
        <f>IF(F18=0,0,X18/F18)*Z18*$Z$11</f>
        <v>0</v>
      </c>
      <c r="AB18" s="108">
        <f t="shared" si="8"/>
        <v>146.17061100000001</v>
      </c>
      <c r="AC18" s="28"/>
      <c r="AD18" s="29"/>
    </row>
    <row r="19" spans="2:30" ht="15" customHeight="1" x14ac:dyDescent="0.25">
      <c r="B19" s="32" t="s">
        <v>80</v>
      </c>
      <c r="C19" s="30">
        <v>316</v>
      </c>
      <c r="D19" s="90">
        <v>90836</v>
      </c>
      <c r="E19" s="12">
        <v>0.57930000000000004</v>
      </c>
      <c r="F19" s="127">
        <v>1</v>
      </c>
      <c r="G19" s="128"/>
      <c r="H19" s="128">
        <v>1</v>
      </c>
      <c r="I19" s="128">
        <v>1</v>
      </c>
      <c r="J19" s="128"/>
      <c r="K19" s="128"/>
      <c r="L19" s="129" t="s">
        <v>13</v>
      </c>
      <c r="M19" s="27"/>
      <c r="N19" s="75">
        <f t="shared" si="0"/>
        <v>114.75353700000001</v>
      </c>
      <c r="O19" s="98"/>
      <c r="P19" s="136">
        <f t="shared" si="1"/>
        <v>1</v>
      </c>
      <c r="Q19" s="136">
        <f t="shared" si="2"/>
        <v>1.35</v>
      </c>
      <c r="R19" s="137">
        <f t="shared" si="3"/>
        <v>15.035031</v>
      </c>
      <c r="S19" s="136">
        <f t="shared" si="4"/>
        <v>1</v>
      </c>
      <c r="T19" s="136">
        <f t="shared" si="5"/>
        <v>1</v>
      </c>
      <c r="U19" s="139">
        <v>1</v>
      </c>
      <c r="V19" s="99">
        <f>(N19*P19*Q19*S19*T19*U19)</f>
        <v>154.91727495000004</v>
      </c>
      <c r="W19" s="66"/>
      <c r="X19" s="99">
        <f t="shared" si="7"/>
        <v>169.95230595000004</v>
      </c>
      <c r="Y19" s="66"/>
      <c r="Z19" s="134" t="s">
        <v>13</v>
      </c>
      <c r="AA19" s="67" t="s">
        <v>13</v>
      </c>
      <c r="AB19" s="108">
        <f t="shared" si="8"/>
        <v>169.95230595000004</v>
      </c>
      <c r="AC19" s="28"/>
    </row>
    <row r="20" spans="2:30" ht="15" customHeight="1" x14ac:dyDescent="0.25">
      <c r="B20" s="34" t="s">
        <v>84</v>
      </c>
      <c r="C20" s="33" t="s">
        <v>51</v>
      </c>
      <c r="D20" s="90" t="s">
        <v>52</v>
      </c>
      <c r="E20" s="12">
        <v>0.66200000000000003</v>
      </c>
      <c r="F20" s="127">
        <v>1</v>
      </c>
      <c r="G20" s="128"/>
      <c r="H20" s="128"/>
      <c r="I20" s="128"/>
      <c r="J20" s="128"/>
      <c r="K20" s="128"/>
      <c r="L20" s="129" t="s">
        <v>13</v>
      </c>
      <c r="M20" s="87"/>
      <c r="N20" s="100">
        <f t="shared" si="0"/>
        <v>131.13558</v>
      </c>
      <c r="O20" s="101"/>
      <c r="P20" s="136">
        <f t="shared" si="1"/>
        <v>1</v>
      </c>
      <c r="Q20" s="136">
        <f t="shared" si="2"/>
        <v>1</v>
      </c>
      <c r="R20" s="137">
        <f t="shared" si="3"/>
        <v>0</v>
      </c>
      <c r="S20" s="136">
        <f t="shared" si="4"/>
        <v>1</v>
      </c>
      <c r="T20" s="136">
        <f t="shared" si="5"/>
        <v>1</v>
      </c>
      <c r="U20" s="139">
        <v>1</v>
      </c>
      <c r="V20" s="99">
        <f t="shared" si="6"/>
        <v>131.13558</v>
      </c>
      <c r="W20" s="102"/>
      <c r="X20" s="99">
        <f>R20+V20</f>
        <v>131.13558</v>
      </c>
      <c r="Y20" s="102"/>
      <c r="Z20" s="133"/>
      <c r="AA20" s="86">
        <f>IF(F20=0,0,X20/F20)*Z20*$Z$11</f>
        <v>0</v>
      </c>
      <c r="AB20" s="109">
        <f t="shared" si="8"/>
        <v>131.13558</v>
      </c>
      <c r="AC20" s="28"/>
    </row>
    <row r="21" spans="2:30" ht="15" customHeight="1" x14ac:dyDescent="0.25">
      <c r="B21" s="32" t="s">
        <v>46</v>
      </c>
      <c r="C21" s="30">
        <v>321</v>
      </c>
      <c r="D21" s="90" t="s">
        <v>17</v>
      </c>
      <c r="E21" s="12">
        <v>0.4</v>
      </c>
      <c r="F21" s="127">
        <v>1</v>
      </c>
      <c r="G21" s="128"/>
      <c r="H21" s="128"/>
      <c r="I21" s="128"/>
      <c r="J21" s="128">
        <v>1</v>
      </c>
      <c r="K21" s="128"/>
      <c r="L21" s="129" t="s">
        <v>13</v>
      </c>
      <c r="M21" s="27"/>
      <c r="N21" s="75">
        <f t="shared" si="0"/>
        <v>79.236000000000004</v>
      </c>
      <c r="O21" s="98"/>
      <c r="P21" s="136">
        <f t="shared" ref="P21:P24" si="9">IF(G21&gt;0,(1+$G$11),1)</f>
        <v>1</v>
      </c>
      <c r="Q21" s="136">
        <f t="shared" ref="Q21:Q24" si="10">IF(H21&gt;0,(1+$H$11),1)</f>
        <v>1</v>
      </c>
      <c r="R21" s="137">
        <f t="shared" si="3"/>
        <v>0</v>
      </c>
      <c r="S21" s="136">
        <f t="shared" si="4"/>
        <v>1.25</v>
      </c>
      <c r="T21" s="136">
        <f t="shared" si="5"/>
        <v>1</v>
      </c>
      <c r="U21" s="139">
        <v>1</v>
      </c>
      <c r="V21" s="99">
        <f t="shared" si="6"/>
        <v>99.045000000000002</v>
      </c>
      <c r="W21" s="66"/>
      <c r="X21" s="99">
        <f t="shared" si="7"/>
        <v>99.045000000000002</v>
      </c>
      <c r="Y21" s="66"/>
      <c r="Z21" s="133"/>
      <c r="AA21" s="65">
        <f>IF(F21=0,0,X21/F21)*Z21*$Z$11</f>
        <v>0</v>
      </c>
      <c r="AB21" s="108">
        <f>IF(AA21="X",X21,X21+AA21)</f>
        <v>99.045000000000002</v>
      </c>
      <c r="AC21" s="28"/>
    </row>
    <row r="22" spans="2:30" ht="15" customHeight="1" x14ac:dyDescent="0.25">
      <c r="B22" s="32" t="s">
        <v>41</v>
      </c>
      <c r="C22" s="30">
        <v>321</v>
      </c>
      <c r="D22" s="90" t="s">
        <v>18</v>
      </c>
      <c r="E22" s="12">
        <v>2.4136000000000002</v>
      </c>
      <c r="F22" s="127">
        <v>1</v>
      </c>
      <c r="G22" s="128"/>
      <c r="H22" s="128">
        <v>1</v>
      </c>
      <c r="I22" s="128">
        <v>1</v>
      </c>
      <c r="J22" s="128"/>
      <c r="K22" s="128"/>
      <c r="L22" s="129" t="s">
        <v>13</v>
      </c>
      <c r="M22" s="27"/>
      <c r="N22" s="75">
        <f t="shared" si="0"/>
        <v>478.11002400000007</v>
      </c>
      <c r="O22" s="98"/>
      <c r="P22" s="136">
        <f t="shared" si="9"/>
        <v>1</v>
      </c>
      <c r="Q22" s="136">
        <f t="shared" si="10"/>
        <v>1.35</v>
      </c>
      <c r="R22" s="137">
        <f t="shared" si="3"/>
        <v>15.035031</v>
      </c>
      <c r="S22" s="136">
        <f t="shared" si="4"/>
        <v>1</v>
      </c>
      <c r="T22" s="136">
        <f t="shared" si="5"/>
        <v>1</v>
      </c>
      <c r="U22" s="139">
        <v>1</v>
      </c>
      <c r="V22" s="99">
        <f t="shared" si="6"/>
        <v>645.44853240000009</v>
      </c>
      <c r="W22" s="66"/>
      <c r="X22" s="99">
        <f t="shared" si="7"/>
        <v>660.48356340000009</v>
      </c>
      <c r="Y22" s="66"/>
      <c r="Z22" s="133"/>
      <c r="AA22" s="65">
        <f>IF(F22=0,0,X22/F22)*Z22*$Z$11</f>
        <v>0</v>
      </c>
      <c r="AB22" s="108">
        <f t="shared" si="8"/>
        <v>660.48356340000009</v>
      </c>
      <c r="AC22" s="28"/>
    </row>
    <row r="23" spans="2:30" ht="15" customHeight="1" x14ac:dyDescent="0.25">
      <c r="B23" s="32" t="s">
        <v>42</v>
      </c>
      <c r="C23" s="30">
        <v>312</v>
      </c>
      <c r="D23" s="90" t="s">
        <v>19</v>
      </c>
      <c r="E23" s="12">
        <v>5.7927</v>
      </c>
      <c r="F23" s="127">
        <v>1</v>
      </c>
      <c r="G23" s="128"/>
      <c r="H23" s="128">
        <v>1</v>
      </c>
      <c r="I23" s="128">
        <v>1</v>
      </c>
      <c r="J23" s="128"/>
      <c r="K23" s="128"/>
      <c r="L23" s="129" t="s">
        <v>13</v>
      </c>
      <c r="M23" s="27"/>
      <c r="N23" s="75">
        <f t="shared" si="0"/>
        <v>1147.4759429999999</v>
      </c>
      <c r="O23" s="98"/>
      <c r="P23" s="136">
        <f t="shared" si="9"/>
        <v>1</v>
      </c>
      <c r="Q23" s="136">
        <f t="shared" si="10"/>
        <v>1.35</v>
      </c>
      <c r="R23" s="137">
        <f t="shared" si="3"/>
        <v>15.035031</v>
      </c>
      <c r="S23" s="136">
        <f t="shared" si="4"/>
        <v>1</v>
      </c>
      <c r="T23" s="136">
        <f t="shared" si="5"/>
        <v>1</v>
      </c>
      <c r="U23" s="139">
        <v>1</v>
      </c>
      <c r="V23" s="99">
        <f>(N23*P23*Q23*S23*T23*U23)</f>
        <v>1549.09252305</v>
      </c>
      <c r="W23" s="66"/>
      <c r="X23" s="99">
        <f t="shared" si="7"/>
        <v>1564.1275540499998</v>
      </c>
      <c r="Y23" s="66"/>
      <c r="Z23" s="134" t="s">
        <v>13</v>
      </c>
      <c r="AA23" s="67" t="s">
        <v>13</v>
      </c>
      <c r="AB23" s="108">
        <f t="shared" si="8"/>
        <v>1564.1275540499998</v>
      </c>
      <c r="AC23" s="28"/>
    </row>
    <row r="24" spans="2:30" ht="15" customHeight="1" x14ac:dyDescent="0.25">
      <c r="B24" s="32" t="s">
        <v>63</v>
      </c>
      <c r="C24" s="30">
        <v>490</v>
      </c>
      <c r="D24" s="90" t="s">
        <v>43</v>
      </c>
      <c r="E24" s="12">
        <v>0.4138</v>
      </c>
      <c r="F24" s="127">
        <v>1</v>
      </c>
      <c r="G24" s="128"/>
      <c r="H24" s="128">
        <v>1</v>
      </c>
      <c r="I24" s="128">
        <v>1</v>
      </c>
      <c r="J24" s="128"/>
      <c r="K24" s="130"/>
      <c r="L24" s="129" t="s">
        <v>13</v>
      </c>
      <c r="M24" s="27"/>
      <c r="N24" s="75">
        <f t="shared" si="0"/>
        <v>81.969642000000007</v>
      </c>
      <c r="O24" s="98"/>
      <c r="P24" s="136">
        <f t="shared" si="9"/>
        <v>1</v>
      </c>
      <c r="Q24" s="136">
        <f t="shared" si="10"/>
        <v>1.35</v>
      </c>
      <c r="R24" s="137">
        <f t="shared" si="3"/>
        <v>15.035031</v>
      </c>
      <c r="S24" s="136">
        <f t="shared" si="4"/>
        <v>1</v>
      </c>
      <c r="T24" s="136">
        <f t="shared" ref="T24:T57" si="11">IF(K24&gt;0,(1+$K$11),1)</f>
        <v>1</v>
      </c>
      <c r="U24" s="139">
        <v>1</v>
      </c>
      <c r="V24" s="99">
        <f t="shared" si="6"/>
        <v>110.65901670000002</v>
      </c>
      <c r="W24" s="66"/>
      <c r="X24" s="99">
        <f>R24+V24</f>
        <v>125.69404770000003</v>
      </c>
      <c r="Y24" s="66"/>
      <c r="Z24" s="133"/>
      <c r="AA24" s="65">
        <f>IF(F24=0,0,X24/F24)*Z24*$Z$11</f>
        <v>0</v>
      </c>
      <c r="AB24" s="108">
        <f t="shared" si="8"/>
        <v>125.69404770000003</v>
      </c>
      <c r="AC24" s="28"/>
      <c r="AD24" s="29"/>
    </row>
    <row r="25" spans="2:30" ht="15" customHeight="1" x14ac:dyDescent="0.25">
      <c r="B25" s="32" t="s">
        <v>85</v>
      </c>
      <c r="C25" s="77"/>
      <c r="D25" s="90">
        <v>96372</v>
      </c>
      <c r="E25" s="180">
        <v>13.23</v>
      </c>
      <c r="F25" s="127">
        <v>1</v>
      </c>
      <c r="G25" s="128"/>
      <c r="H25" s="128"/>
      <c r="I25" s="129" t="s">
        <v>13</v>
      </c>
      <c r="J25" s="129" t="s">
        <v>13</v>
      </c>
      <c r="K25" s="129" t="s">
        <v>13</v>
      </c>
      <c r="L25" s="129" t="s">
        <v>13</v>
      </c>
      <c r="M25" s="78"/>
      <c r="N25" s="75">
        <f>E25*F25</f>
        <v>13.23</v>
      </c>
      <c r="O25" s="103"/>
      <c r="P25" s="136">
        <f t="shared" ref="P25:P26" si="12">IF(G25&gt;0,(1+$G$11),1)</f>
        <v>1</v>
      </c>
      <c r="Q25" s="136">
        <f t="shared" ref="Q25:Q26" si="13">IF(H25&gt;0,(1+$H$11),1)</f>
        <v>1</v>
      </c>
      <c r="R25" s="139"/>
      <c r="S25" s="139">
        <v>1</v>
      </c>
      <c r="T25" s="139">
        <v>1</v>
      </c>
      <c r="U25" s="139">
        <v>1</v>
      </c>
      <c r="V25" s="99">
        <f t="shared" si="6"/>
        <v>13.23</v>
      </c>
      <c r="W25" s="104"/>
      <c r="X25" s="99">
        <f t="shared" si="7"/>
        <v>13.23</v>
      </c>
      <c r="Y25" s="104"/>
      <c r="Z25" s="134" t="s">
        <v>13</v>
      </c>
      <c r="AA25" s="67" t="s">
        <v>13</v>
      </c>
      <c r="AB25" s="108">
        <f t="shared" si="8"/>
        <v>13.23</v>
      </c>
      <c r="AC25" s="79"/>
      <c r="AD25" s="80"/>
    </row>
    <row r="26" spans="2:30" ht="15" customHeight="1" x14ac:dyDescent="0.25">
      <c r="B26" s="32" t="s">
        <v>83</v>
      </c>
      <c r="C26" s="30" t="s">
        <v>51</v>
      </c>
      <c r="D26" s="90" t="s">
        <v>52</v>
      </c>
      <c r="E26" s="12">
        <v>0.66200000000000003</v>
      </c>
      <c r="F26" s="127">
        <v>1</v>
      </c>
      <c r="G26" s="128"/>
      <c r="H26" s="128"/>
      <c r="I26" s="128">
        <v>1</v>
      </c>
      <c r="J26" s="128"/>
      <c r="K26" s="130"/>
      <c r="L26" s="129" t="s">
        <v>13</v>
      </c>
      <c r="M26" s="27"/>
      <c r="N26" s="75">
        <f t="shared" ref="N26:N53" si="14">F26*E26*$F$11</f>
        <v>131.13558</v>
      </c>
      <c r="O26" s="98"/>
      <c r="P26" s="136">
        <f t="shared" si="12"/>
        <v>1</v>
      </c>
      <c r="Q26" s="136">
        <f t="shared" si="13"/>
        <v>1</v>
      </c>
      <c r="R26" s="137">
        <f t="shared" si="3"/>
        <v>15.035031</v>
      </c>
      <c r="S26" s="136">
        <f t="shared" si="4"/>
        <v>1</v>
      </c>
      <c r="T26" s="136">
        <f t="shared" si="11"/>
        <v>1</v>
      </c>
      <c r="U26" s="139">
        <v>1</v>
      </c>
      <c r="V26" s="99">
        <f t="shared" si="6"/>
        <v>131.13558</v>
      </c>
      <c r="W26" s="66"/>
      <c r="X26" s="99">
        <f t="shared" si="7"/>
        <v>146.17061100000001</v>
      </c>
      <c r="Y26" s="66"/>
      <c r="Z26" s="133"/>
      <c r="AA26" s="65">
        <f t="shared" ref="AA26:AA57" si="15">IF(F26=0,0,X26/F26)*Z26*$Z$11</f>
        <v>0</v>
      </c>
      <c r="AB26" s="108">
        <f t="shared" si="8"/>
        <v>146.17061100000001</v>
      </c>
      <c r="AC26" s="28"/>
      <c r="AD26" s="29"/>
    </row>
    <row r="27" spans="2:30" ht="15" customHeight="1" x14ac:dyDescent="0.25">
      <c r="B27" s="36" t="s">
        <v>20</v>
      </c>
      <c r="C27" s="30">
        <v>315</v>
      </c>
      <c r="D27" s="90">
        <v>90832</v>
      </c>
      <c r="E27" s="12">
        <v>0.62060000000000004</v>
      </c>
      <c r="F27" s="127">
        <v>1</v>
      </c>
      <c r="G27" s="128">
        <v>1</v>
      </c>
      <c r="H27" s="128"/>
      <c r="I27" s="128">
        <v>1</v>
      </c>
      <c r="J27" s="128"/>
      <c r="K27" s="130"/>
      <c r="L27" s="128">
        <v>1</v>
      </c>
      <c r="M27" s="27"/>
      <c r="N27" s="75">
        <f t="shared" si="14"/>
        <v>122.93465400000001</v>
      </c>
      <c r="O27" s="98"/>
      <c r="P27" s="136">
        <f t="shared" ref="P27:P45" si="16">IF(G27&gt;0,(1+$G$11),1)</f>
        <v>1.1000000000000001</v>
      </c>
      <c r="Q27" s="136">
        <f t="shared" ref="Q27:Q45" si="17">IF(H27&gt;0,(1+$H$11),1)</f>
        <v>1</v>
      </c>
      <c r="R27" s="137">
        <f t="shared" si="3"/>
        <v>15.035031</v>
      </c>
      <c r="S27" s="136">
        <f t="shared" si="4"/>
        <v>1</v>
      </c>
      <c r="T27" s="136">
        <f t="shared" si="11"/>
        <v>1</v>
      </c>
      <c r="U27" s="136">
        <f t="shared" ref="U27:U30" si="18">IF(L27&gt;0,(1+$L$11),1)</f>
        <v>1.45</v>
      </c>
      <c r="V27" s="99">
        <f>(N27*P27*Q27*S27*T27*U27)</f>
        <v>196.08077313000004</v>
      </c>
      <c r="W27" s="66"/>
      <c r="X27" s="99">
        <f t="shared" si="7"/>
        <v>211.11580413000004</v>
      </c>
      <c r="Y27" s="66"/>
      <c r="Z27" s="133"/>
      <c r="AA27" s="65">
        <f t="shared" si="15"/>
        <v>0</v>
      </c>
      <c r="AB27" s="108">
        <f t="shared" si="8"/>
        <v>211.11580413000004</v>
      </c>
      <c r="AC27" s="28"/>
      <c r="AD27" s="29"/>
    </row>
    <row r="28" spans="2:30" ht="15" customHeight="1" x14ac:dyDescent="0.25">
      <c r="B28" s="36" t="s">
        <v>21</v>
      </c>
      <c r="C28" s="30">
        <v>316</v>
      </c>
      <c r="D28" s="90">
        <v>90834</v>
      </c>
      <c r="E28" s="12">
        <v>0.82750000000000001</v>
      </c>
      <c r="F28" s="127">
        <v>1</v>
      </c>
      <c r="G28" s="128"/>
      <c r="H28" s="128"/>
      <c r="I28" s="128"/>
      <c r="J28" s="128">
        <v>1</v>
      </c>
      <c r="K28" s="130"/>
      <c r="L28" s="128">
        <v>1</v>
      </c>
      <c r="M28" s="27"/>
      <c r="N28" s="75">
        <f t="shared" si="14"/>
        <v>163.91947500000001</v>
      </c>
      <c r="O28" s="98"/>
      <c r="P28" s="136">
        <f t="shared" si="16"/>
        <v>1</v>
      </c>
      <c r="Q28" s="136">
        <f t="shared" si="17"/>
        <v>1</v>
      </c>
      <c r="R28" s="137">
        <f t="shared" si="3"/>
        <v>0</v>
      </c>
      <c r="S28" s="136">
        <f t="shared" si="4"/>
        <v>1.25</v>
      </c>
      <c r="T28" s="136">
        <f t="shared" si="11"/>
        <v>1</v>
      </c>
      <c r="U28" s="136">
        <f t="shared" si="18"/>
        <v>1.45</v>
      </c>
      <c r="V28" s="99">
        <f t="shared" si="6"/>
        <v>297.10404843750001</v>
      </c>
      <c r="W28" s="66"/>
      <c r="X28" s="99">
        <f t="shared" si="7"/>
        <v>297.10404843750001</v>
      </c>
      <c r="Y28" s="66"/>
      <c r="Z28" s="133"/>
      <c r="AA28" s="65">
        <f t="shared" si="15"/>
        <v>0</v>
      </c>
      <c r="AB28" s="108">
        <f t="shared" si="8"/>
        <v>297.10404843750001</v>
      </c>
      <c r="AC28" s="28"/>
      <c r="AD28" s="29"/>
    </row>
    <row r="29" spans="2:30" ht="15" customHeight="1" x14ac:dyDescent="0.25">
      <c r="B29" s="36" t="s">
        <v>22</v>
      </c>
      <c r="C29" s="30">
        <v>317</v>
      </c>
      <c r="D29" s="90">
        <v>90846</v>
      </c>
      <c r="E29" s="12">
        <v>0.62060000000000004</v>
      </c>
      <c r="F29" s="127">
        <v>1</v>
      </c>
      <c r="G29" s="128">
        <v>1</v>
      </c>
      <c r="H29" s="128"/>
      <c r="I29" s="128">
        <v>1</v>
      </c>
      <c r="J29" s="128"/>
      <c r="K29" s="130"/>
      <c r="L29" s="128">
        <v>1</v>
      </c>
      <c r="M29" s="27"/>
      <c r="N29" s="75">
        <f t="shared" si="14"/>
        <v>122.93465400000001</v>
      </c>
      <c r="O29" s="98"/>
      <c r="P29" s="136">
        <f t="shared" si="16"/>
        <v>1.1000000000000001</v>
      </c>
      <c r="Q29" s="136">
        <f t="shared" si="17"/>
        <v>1</v>
      </c>
      <c r="R29" s="137">
        <f t="shared" si="3"/>
        <v>15.035031</v>
      </c>
      <c r="S29" s="136">
        <f t="shared" si="4"/>
        <v>1</v>
      </c>
      <c r="T29" s="136">
        <f t="shared" si="11"/>
        <v>1</v>
      </c>
      <c r="U29" s="136">
        <f t="shared" si="18"/>
        <v>1.45</v>
      </c>
      <c r="V29" s="99">
        <f t="shared" si="6"/>
        <v>196.08077313000004</v>
      </c>
      <c r="W29" s="66"/>
      <c r="X29" s="99">
        <f t="shared" si="7"/>
        <v>211.11580413000004</v>
      </c>
      <c r="Y29" s="66"/>
      <c r="Z29" s="133"/>
      <c r="AA29" s="65">
        <f t="shared" si="15"/>
        <v>0</v>
      </c>
      <c r="AB29" s="108">
        <f t="shared" si="8"/>
        <v>211.11580413000004</v>
      </c>
      <c r="AC29" s="28"/>
      <c r="AD29" s="29"/>
    </row>
    <row r="30" spans="2:30" ht="15" customHeight="1" x14ac:dyDescent="0.25">
      <c r="B30" s="32" t="s">
        <v>23</v>
      </c>
      <c r="C30" s="30">
        <v>317</v>
      </c>
      <c r="D30" s="90">
        <v>90847</v>
      </c>
      <c r="E30" s="12">
        <v>1.2413000000000001</v>
      </c>
      <c r="F30" s="127">
        <v>1</v>
      </c>
      <c r="G30" s="128">
        <v>1</v>
      </c>
      <c r="H30" s="128"/>
      <c r="I30" s="128">
        <v>1</v>
      </c>
      <c r="J30" s="128"/>
      <c r="K30" s="130"/>
      <c r="L30" s="128">
        <v>1</v>
      </c>
      <c r="M30" s="27"/>
      <c r="N30" s="75">
        <f t="shared" si="14"/>
        <v>245.88911700000003</v>
      </c>
      <c r="O30" s="98"/>
      <c r="P30" s="136">
        <f t="shared" si="16"/>
        <v>1.1000000000000001</v>
      </c>
      <c r="Q30" s="136">
        <f t="shared" si="17"/>
        <v>1</v>
      </c>
      <c r="R30" s="137">
        <f t="shared" si="3"/>
        <v>15.035031</v>
      </c>
      <c r="S30" s="136">
        <f t="shared" si="4"/>
        <v>1</v>
      </c>
      <c r="T30" s="136">
        <f t="shared" si="11"/>
        <v>1</v>
      </c>
      <c r="U30" s="136">
        <f t="shared" si="18"/>
        <v>1.45</v>
      </c>
      <c r="V30" s="99">
        <f t="shared" si="6"/>
        <v>392.19314161500006</v>
      </c>
      <c r="W30" s="66"/>
      <c r="X30" s="99">
        <f t="shared" si="7"/>
        <v>407.22817261500006</v>
      </c>
      <c r="Y30" s="66"/>
      <c r="Z30" s="133"/>
      <c r="AA30" s="65">
        <f t="shared" si="15"/>
        <v>0</v>
      </c>
      <c r="AB30" s="108">
        <f t="shared" si="8"/>
        <v>407.22817261500006</v>
      </c>
      <c r="AC30" s="28"/>
      <c r="AD30" s="29"/>
    </row>
    <row r="31" spans="2:30" ht="15" customHeight="1" x14ac:dyDescent="0.25">
      <c r="B31" s="32" t="s">
        <v>24</v>
      </c>
      <c r="C31" s="30">
        <v>318</v>
      </c>
      <c r="D31" s="90">
        <v>90849</v>
      </c>
      <c r="E31" s="12">
        <f>0.3207*1.5</f>
        <v>0.48104999999999998</v>
      </c>
      <c r="F31" s="127">
        <v>1</v>
      </c>
      <c r="G31" s="128">
        <v>1</v>
      </c>
      <c r="H31" s="128"/>
      <c r="I31" s="128">
        <v>1</v>
      </c>
      <c r="J31" s="128"/>
      <c r="K31" s="128"/>
      <c r="L31" s="128">
        <v>1</v>
      </c>
      <c r="M31" s="27"/>
      <c r="N31" s="75">
        <f t="shared" si="14"/>
        <v>95.291194500000003</v>
      </c>
      <c r="O31" s="98"/>
      <c r="P31" s="136">
        <f t="shared" si="16"/>
        <v>1.1000000000000001</v>
      </c>
      <c r="Q31" s="136">
        <f t="shared" si="17"/>
        <v>1</v>
      </c>
      <c r="R31" s="137">
        <f t="shared" si="3"/>
        <v>15.035031</v>
      </c>
      <c r="S31" s="136">
        <f t="shared" si="4"/>
        <v>1</v>
      </c>
      <c r="T31" s="136">
        <f t="shared" si="11"/>
        <v>1</v>
      </c>
      <c r="U31" s="136">
        <f>IF(L31&gt;0,(1+$L$12),1)</f>
        <v>1.2</v>
      </c>
      <c r="V31" s="99">
        <f t="shared" si="6"/>
        <v>125.78437674000001</v>
      </c>
      <c r="W31" s="66"/>
      <c r="X31" s="99">
        <f t="shared" si="7"/>
        <v>140.81940774</v>
      </c>
      <c r="Y31" s="66"/>
      <c r="Z31" s="133"/>
      <c r="AA31" s="65">
        <f t="shared" si="15"/>
        <v>0</v>
      </c>
      <c r="AB31" s="108">
        <f t="shared" si="8"/>
        <v>140.81940774</v>
      </c>
      <c r="AC31" s="28"/>
      <c r="AD31" s="29"/>
    </row>
    <row r="32" spans="2:30" ht="15" customHeight="1" x14ac:dyDescent="0.25">
      <c r="B32" s="32" t="s">
        <v>25</v>
      </c>
      <c r="C32" s="30">
        <v>318</v>
      </c>
      <c r="D32" s="90">
        <v>90853</v>
      </c>
      <c r="E32" s="12">
        <f>0.3207*1.5</f>
        <v>0.48104999999999998</v>
      </c>
      <c r="F32" s="127">
        <v>1</v>
      </c>
      <c r="G32" s="128">
        <v>1</v>
      </c>
      <c r="H32" s="128"/>
      <c r="I32" s="128">
        <v>1</v>
      </c>
      <c r="J32" s="128"/>
      <c r="K32" s="128"/>
      <c r="L32" s="128">
        <v>1</v>
      </c>
      <c r="M32" s="27"/>
      <c r="N32" s="75">
        <f t="shared" si="14"/>
        <v>95.291194500000003</v>
      </c>
      <c r="O32" s="98"/>
      <c r="P32" s="136">
        <f t="shared" si="16"/>
        <v>1.1000000000000001</v>
      </c>
      <c r="Q32" s="136">
        <f t="shared" si="17"/>
        <v>1</v>
      </c>
      <c r="R32" s="137">
        <f t="shared" si="3"/>
        <v>15.035031</v>
      </c>
      <c r="S32" s="136">
        <f t="shared" si="4"/>
        <v>1</v>
      </c>
      <c r="T32" s="136">
        <f t="shared" si="11"/>
        <v>1</v>
      </c>
      <c r="U32" s="136">
        <f t="shared" ref="U32:U33" si="19">IF(L32&gt;0,(1+$L$12),1)</f>
        <v>1.2</v>
      </c>
      <c r="V32" s="99">
        <f t="shared" si="6"/>
        <v>125.78437674000001</v>
      </c>
      <c r="W32" s="66"/>
      <c r="X32" s="99">
        <f t="shared" si="7"/>
        <v>140.81940774</v>
      </c>
      <c r="Y32" s="66"/>
      <c r="Z32" s="133"/>
      <c r="AA32" s="65">
        <f t="shared" si="15"/>
        <v>0</v>
      </c>
      <c r="AB32" s="108">
        <f t="shared" si="8"/>
        <v>140.81940774</v>
      </c>
      <c r="AC32" s="28"/>
      <c r="AD32" s="29"/>
    </row>
    <row r="33" spans="2:30" ht="15" customHeight="1" x14ac:dyDescent="0.25">
      <c r="B33" s="32" t="s">
        <v>107</v>
      </c>
      <c r="C33" s="30">
        <v>318</v>
      </c>
      <c r="D33" s="90">
        <v>90853</v>
      </c>
      <c r="E33" s="12">
        <f>E32*0.7</f>
        <v>0.33673499999999995</v>
      </c>
      <c r="F33" s="127">
        <v>1</v>
      </c>
      <c r="G33" s="128">
        <v>1</v>
      </c>
      <c r="H33" s="128"/>
      <c r="I33" s="128">
        <v>1</v>
      </c>
      <c r="J33" s="128"/>
      <c r="K33" s="128"/>
      <c r="L33" s="128">
        <v>1</v>
      </c>
      <c r="M33" s="35"/>
      <c r="N33" s="74">
        <f t="shared" si="14"/>
        <v>66.703836149999987</v>
      </c>
      <c r="O33" s="98"/>
      <c r="P33" s="136">
        <f t="shared" si="16"/>
        <v>1.1000000000000001</v>
      </c>
      <c r="Q33" s="136">
        <f t="shared" si="17"/>
        <v>1</v>
      </c>
      <c r="R33" s="137">
        <f t="shared" si="3"/>
        <v>15.035031</v>
      </c>
      <c r="S33" s="136">
        <f t="shared" si="4"/>
        <v>1</v>
      </c>
      <c r="T33" s="136">
        <f t="shared" si="11"/>
        <v>1</v>
      </c>
      <c r="U33" s="136">
        <f t="shared" si="19"/>
        <v>1.2</v>
      </c>
      <c r="V33" s="99">
        <f t="shared" si="6"/>
        <v>88.049063717999985</v>
      </c>
      <c r="W33" s="66"/>
      <c r="X33" s="99">
        <f t="shared" si="7"/>
        <v>103.08409471799999</v>
      </c>
      <c r="Y33" s="66"/>
      <c r="Z33" s="133"/>
      <c r="AA33" s="65">
        <f t="shared" si="15"/>
        <v>0</v>
      </c>
      <c r="AB33" s="110">
        <f t="shared" si="8"/>
        <v>103.08409471799999</v>
      </c>
      <c r="AC33" s="28"/>
      <c r="AD33" s="29"/>
    </row>
    <row r="34" spans="2:30" ht="15" customHeight="1" x14ac:dyDescent="0.25">
      <c r="B34" s="32" t="s">
        <v>95</v>
      </c>
      <c r="C34" s="30">
        <v>2007</v>
      </c>
      <c r="D34" s="90" t="s">
        <v>96</v>
      </c>
      <c r="E34" s="12">
        <v>0.15920000000000001</v>
      </c>
      <c r="F34" s="127">
        <v>1</v>
      </c>
      <c r="G34" s="128">
        <v>1</v>
      </c>
      <c r="H34" s="128"/>
      <c r="I34" s="128">
        <v>1</v>
      </c>
      <c r="J34" s="128"/>
      <c r="K34" s="128"/>
      <c r="L34" s="129" t="s">
        <v>13</v>
      </c>
      <c r="M34" s="35"/>
      <c r="N34" s="74">
        <f t="shared" si="14"/>
        <v>31.535928000000002</v>
      </c>
      <c r="O34" s="98"/>
      <c r="P34" s="136">
        <f t="shared" si="16"/>
        <v>1.1000000000000001</v>
      </c>
      <c r="Q34" s="136">
        <f t="shared" si="17"/>
        <v>1</v>
      </c>
      <c r="R34" s="137">
        <f t="shared" si="3"/>
        <v>15.035031</v>
      </c>
      <c r="S34" s="136">
        <f t="shared" si="4"/>
        <v>1</v>
      </c>
      <c r="T34" s="136">
        <f t="shared" si="11"/>
        <v>1</v>
      </c>
      <c r="U34" s="139">
        <v>1</v>
      </c>
      <c r="V34" s="99">
        <f t="shared" si="6"/>
        <v>34.689520800000004</v>
      </c>
      <c r="W34" s="66"/>
      <c r="X34" s="99">
        <f t="shared" si="7"/>
        <v>49.7245518</v>
      </c>
      <c r="Y34" s="66"/>
      <c r="Z34" s="133"/>
      <c r="AA34" s="65">
        <f t="shared" si="15"/>
        <v>0</v>
      </c>
      <c r="AB34" s="110">
        <f t="shared" si="8"/>
        <v>49.7245518</v>
      </c>
      <c r="AC34" s="28"/>
      <c r="AD34" s="29"/>
    </row>
    <row r="35" spans="2:30" ht="15" customHeight="1" x14ac:dyDescent="0.25">
      <c r="B35" s="32" t="s">
        <v>100</v>
      </c>
      <c r="C35" s="30">
        <v>2007</v>
      </c>
      <c r="D35" s="90" t="s">
        <v>99</v>
      </c>
      <c r="E35" s="12">
        <f>E34*0.26*1.5</f>
        <v>6.2088000000000004E-2</v>
      </c>
      <c r="F35" s="127">
        <v>1</v>
      </c>
      <c r="G35" s="128">
        <v>1</v>
      </c>
      <c r="H35" s="128"/>
      <c r="I35" s="128">
        <v>1</v>
      </c>
      <c r="J35" s="128"/>
      <c r="K35" s="128"/>
      <c r="L35" s="129" t="s">
        <v>13</v>
      </c>
      <c r="M35" s="35"/>
      <c r="N35" s="74">
        <f t="shared" si="14"/>
        <v>12.299011920000002</v>
      </c>
      <c r="O35" s="98"/>
      <c r="P35" s="136">
        <f t="shared" si="16"/>
        <v>1.1000000000000001</v>
      </c>
      <c r="Q35" s="136">
        <f t="shared" si="17"/>
        <v>1</v>
      </c>
      <c r="R35" s="137">
        <f t="shared" si="3"/>
        <v>15.035031</v>
      </c>
      <c r="S35" s="136">
        <f t="shared" si="4"/>
        <v>1</v>
      </c>
      <c r="T35" s="136">
        <f t="shared" si="11"/>
        <v>1</v>
      </c>
      <c r="U35" s="139">
        <v>1</v>
      </c>
      <c r="V35" s="99">
        <f t="shared" si="6"/>
        <v>13.528913112000003</v>
      </c>
      <c r="W35" s="66"/>
      <c r="X35" s="99">
        <f t="shared" si="7"/>
        <v>28.563944112000001</v>
      </c>
      <c r="Y35" s="66"/>
      <c r="Z35" s="133"/>
      <c r="AA35" s="65">
        <f t="shared" si="15"/>
        <v>0</v>
      </c>
      <c r="AB35" s="110">
        <f t="shared" si="8"/>
        <v>28.563944112000001</v>
      </c>
      <c r="AC35" s="28"/>
      <c r="AD35" s="29"/>
    </row>
    <row r="36" spans="2:30" ht="15" customHeight="1" x14ac:dyDescent="0.25">
      <c r="B36" s="32" t="s">
        <v>26</v>
      </c>
      <c r="C36" s="30">
        <v>310</v>
      </c>
      <c r="D36" s="90">
        <v>96110</v>
      </c>
      <c r="E36" s="12">
        <v>0.82750000000000001</v>
      </c>
      <c r="F36" s="127">
        <v>1</v>
      </c>
      <c r="G36" s="128">
        <v>1</v>
      </c>
      <c r="H36" s="128"/>
      <c r="I36" s="128">
        <v>1</v>
      </c>
      <c r="J36" s="128"/>
      <c r="K36" s="128"/>
      <c r="L36" s="129" t="s">
        <v>13</v>
      </c>
      <c r="M36" s="27"/>
      <c r="N36" s="74">
        <f t="shared" si="14"/>
        <v>163.91947500000001</v>
      </c>
      <c r="O36" s="98"/>
      <c r="P36" s="136">
        <f t="shared" si="16"/>
        <v>1.1000000000000001</v>
      </c>
      <c r="Q36" s="136">
        <f t="shared" si="17"/>
        <v>1</v>
      </c>
      <c r="R36" s="137">
        <f t="shared" si="3"/>
        <v>15.035031</v>
      </c>
      <c r="S36" s="136">
        <f t="shared" si="4"/>
        <v>1</v>
      </c>
      <c r="T36" s="136">
        <f t="shared" si="11"/>
        <v>1</v>
      </c>
      <c r="U36" s="139">
        <v>1</v>
      </c>
      <c r="V36" s="99">
        <f t="shared" si="6"/>
        <v>180.31142250000002</v>
      </c>
      <c r="W36" s="66"/>
      <c r="X36" s="99">
        <f t="shared" si="7"/>
        <v>195.34645350000002</v>
      </c>
      <c r="Y36" s="66"/>
      <c r="Z36" s="133"/>
      <c r="AA36" s="65">
        <f t="shared" si="15"/>
        <v>0</v>
      </c>
      <c r="AB36" s="110">
        <f t="shared" si="8"/>
        <v>195.34645350000002</v>
      </c>
      <c r="AC36" s="28"/>
      <c r="AD36" s="29"/>
    </row>
    <row r="37" spans="2:30" ht="15" customHeight="1" x14ac:dyDescent="0.25">
      <c r="B37" s="32" t="s">
        <v>86</v>
      </c>
      <c r="C37" s="30">
        <v>310</v>
      </c>
      <c r="D37" s="90">
        <v>96112</v>
      </c>
      <c r="E37" s="12">
        <v>0.82750000000000001</v>
      </c>
      <c r="F37" s="127">
        <v>1</v>
      </c>
      <c r="G37" s="128">
        <v>1</v>
      </c>
      <c r="H37" s="128"/>
      <c r="I37" s="128">
        <v>1</v>
      </c>
      <c r="J37" s="128"/>
      <c r="K37" s="128"/>
      <c r="L37" s="129" t="s">
        <v>13</v>
      </c>
      <c r="M37" s="27"/>
      <c r="N37" s="74">
        <f t="shared" si="14"/>
        <v>163.91947500000001</v>
      </c>
      <c r="O37" s="98"/>
      <c r="P37" s="136">
        <f t="shared" si="16"/>
        <v>1.1000000000000001</v>
      </c>
      <c r="Q37" s="136">
        <f t="shared" si="17"/>
        <v>1</v>
      </c>
      <c r="R37" s="137">
        <f t="shared" si="3"/>
        <v>15.035031</v>
      </c>
      <c r="S37" s="136">
        <f t="shared" si="4"/>
        <v>1</v>
      </c>
      <c r="T37" s="136">
        <f t="shared" si="11"/>
        <v>1</v>
      </c>
      <c r="U37" s="139">
        <v>1</v>
      </c>
      <c r="V37" s="99">
        <f t="shared" si="6"/>
        <v>180.31142250000002</v>
      </c>
      <c r="W37" s="66"/>
      <c r="X37" s="99">
        <f t="shared" si="7"/>
        <v>195.34645350000002</v>
      </c>
      <c r="Y37" s="66"/>
      <c r="Z37" s="133"/>
      <c r="AA37" s="65">
        <f t="shared" si="15"/>
        <v>0</v>
      </c>
      <c r="AB37" s="110">
        <f t="shared" si="8"/>
        <v>195.34645350000002</v>
      </c>
      <c r="AC37" s="28"/>
      <c r="AD37" s="29"/>
    </row>
    <row r="38" spans="2:30" ht="15" customHeight="1" x14ac:dyDescent="0.25">
      <c r="B38" s="32" t="s">
        <v>87</v>
      </c>
      <c r="C38" s="30">
        <v>310</v>
      </c>
      <c r="D38" s="90">
        <v>96113</v>
      </c>
      <c r="E38" s="12">
        <v>0.45979999999999999</v>
      </c>
      <c r="F38" s="127">
        <v>1</v>
      </c>
      <c r="G38" s="128">
        <v>1</v>
      </c>
      <c r="H38" s="128"/>
      <c r="I38" s="128">
        <v>1</v>
      </c>
      <c r="J38" s="128"/>
      <c r="K38" s="128"/>
      <c r="L38" s="129" t="s">
        <v>13</v>
      </c>
      <c r="M38" s="27"/>
      <c r="N38" s="74">
        <f t="shared" si="14"/>
        <v>91.081782000000004</v>
      </c>
      <c r="O38" s="98"/>
      <c r="P38" s="136">
        <f t="shared" si="16"/>
        <v>1.1000000000000001</v>
      </c>
      <c r="Q38" s="136">
        <f t="shared" si="17"/>
        <v>1</v>
      </c>
      <c r="R38" s="137">
        <f t="shared" si="3"/>
        <v>15.035031</v>
      </c>
      <c r="S38" s="136">
        <f t="shared" si="4"/>
        <v>1</v>
      </c>
      <c r="T38" s="136">
        <f t="shared" si="11"/>
        <v>1</v>
      </c>
      <c r="U38" s="139">
        <v>1</v>
      </c>
      <c r="V38" s="99">
        <f t="shared" si="6"/>
        <v>100.18996020000002</v>
      </c>
      <c r="W38" s="66"/>
      <c r="X38" s="99">
        <f t="shared" si="7"/>
        <v>115.22499120000002</v>
      </c>
      <c r="Y38" s="66"/>
      <c r="Z38" s="133"/>
      <c r="AA38" s="65">
        <f t="shared" si="15"/>
        <v>0</v>
      </c>
      <c r="AB38" s="110">
        <f t="shared" si="8"/>
        <v>115.22499120000002</v>
      </c>
      <c r="AC38" s="28"/>
      <c r="AD38" s="29"/>
    </row>
    <row r="39" spans="2:30" ht="15" customHeight="1" x14ac:dyDescent="0.25">
      <c r="B39" s="32" t="s">
        <v>88</v>
      </c>
      <c r="C39" s="30">
        <v>310</v>
      </c>
      <c r="D39" s="90">
        <v>96130</v>
      </c>
      <c r="E39" s="12">
        <v>0.45979999999999999</v>
      </c>
      <c r="F39" s="127">
        <v>1</v>
      </c>
      <c r="G39" s="128">
        <v>1</v>
      </c>
      <c r="H39" s="128"/>
      <c r="I39" s="128">
        <v>1</v>
      </c>
      <c r="J39" s="128"/>
      <c r="K39" s="128"/>
      <c r="L39" s="129" t="s">
        <v>13</v>
      </c>
      <c r="M39" s="27"/>
      <c r="N39" s="74">
        <f t="shared" si="14"/>
        <v>91.081782000000004</v>
      </c>
      <c r="O39" s="98"/>
      <c r="P39" s="136">
        <f t="shared" si="16"/>
        <v>1.1000000000000001</v>
      </c>
      <c r="Q39" s="136">
        <f t="shared" si="17"/>
        <v>1</v>
      </c>
      <c r="R39" s="137">
        <f t="shared" si="3"/>
        <v>15.035031</v>
      </c>
      <c r="S39" s="136">
        <f t="shared" si="4"/>
        <v>1</v>
      </c>
      <c r="T39" s="136">
        <f t="shared" si="11"/>
        <v>1</v>
      </c>
      <c r="U39" s="139">
        <v>1</v>
      </c>
      <c r="V39" s="99">
        <f t="shared" si="6"/>
        <v>100.18996020000002</v>
      </c>
      <c r="W39" s="66"/>
      <c r="X39" s="99">
        <f t="shared" si="7"/>
        <v>115.22499120000002</v>
      </c>
      <c r="Y39" s="66"/>
      <c r="Z39" s="133"/>
      <c r="AA39" s="65">
        <f t="shared" si="15"/>
        <v>0</v>
      </c>
      <c r="AB39" s="110">
        <f t="shared" si="8"/>
        <v>115.22499120000002</v>
      </c>
      <c r="AC39" s="28"/>
      <c r="AD39" s="29"/>
    </row>
    <row r="40" spans="2:30" ht="15" customHeight="1" x14ac:dyDescent="0.25">
      <c r="B40" s="32" t="s">
        <v>89</v>
      </c>
      <c r="C40" s="30">
        <v>310</v>
      </c>
      <c r="D40" s="90">
        <v>96131</v>
      </c>
      <c r="E40" s="12">
        <v>0</v>
      </c>
      <c r="F40" s="127">
        <v>1</v>
      </c>
      <c r="G40" s="128"/>
      <c r="H40" s="128">
        <v>1</v>
      </c>
      <c r="I40" s="128">
        <v>1</v>
      </c>
      <c r="J40" s="128"/>
      <c r="K40" s="128"/>
      <c r="L40" s="129" t="s">
        <v>13</v>
      </c>
      <c r="M40" s="27"/>
      <c r="N40" s="74">
        <f t="shared" si="14"/>
        <v>0</v>
      </c>
      <c r="O40" s="98"/>
      <c r="P40" s="136">
        <f t="shared" si="16"/>
        <v>1</v>
      </c>
      <c r="Q40" s="136">
        <f t="shared" si="17"/>
        <v>1.35</v>
      </c>
      <c r="R40" s="137">
        <f t="shared" si="3"/>
        <v>15.035031</v>
      </c>
      <c r="S40" s="136">
        <f t="shared" si="4"/>
        <v>1</v>
      </c>
      <c r="T40" s="136">
        <f t="shared" si="11"/>
        <v>1</v>
      </c>
      <c r="U40" s="139">
        <v>1</v>
      </c>
      <c r="V40" s="99">
        <f t="shared" si="6"/>
        <v>0</v>
      </c>
      <c r="W40" s="66"/>
      <c r="X40" s="99">
        <f t="shared" si="7"/>
        <v>15.035031</v>
      </c>
      <c r="Y40" s="66"/>
      <c r="Z40" s="133"/>
      <c r="AA40" s="65">
        <f t="shared" si="15"/>
        <v>0</v>
      </c>
      <c r="AB40" s="110">
        <f t="shared" si="8"/>
        <v>15.035031</v>
      </c>
      <c r="AC40" s="28"/>
      <c r="AD40" s="29"/>
    </row>
    <row r="41" spans="2:30" ht="15" customHeight="1" x14ac:dyDescent="0.25">
      <c r="B41" s="32" t="s">
        <v>90</v>
      </c>
      <c r="C41" s="30">
        <v>310</v>
      </c>
      <c r="D41" s="90">
        <v>96136</v>
      </c>
      <c r="E41" s="12">
        <v>0.82750000000000001</v>
      </c>
      <c r="F41" s="127">
        <v>1</v>
      </c>
      <c r="G41" s="128"/>
      <c r="H41" s="128">
        <v>1</v>
      </c>
      <c r="I41" s="128">
        <v>1</v>
      </c>
      <c r="J41" s="128"/>
      <c r="K41" s="128"/>
      <c r="L41" s="129" t="s">
        <v>13</v>
      </c>
      <c r="M41" s="27"/>
      <c r="N41" s="74">
        <f t="shared" si="14"/>
        <v>163.91947500000001</v>
      </c>
      <c r="O41" s="98"/>
      <c r="P41" s="136">
        <f t="shared" si="16"/>
        <v>1</v>
      </c>
      <c r="Q41" s="136">
        <f t="shared" si="17"/>
        <v>1.35</v>
      </c>
      <c r="R41" s="137">
        <f t="shared" si="3"/>
        <v>15.035031</v>
      </c>
      <c r="S41" s="136">
        <f t="shared" si="4"/>
        <v>1</v>
      </c>
      <c r="T41" s="136">
        <f t="shared" si="11"/>
        <v>1</v>
      </c>
      <c r="U41" s="139">
        <v>1</v>
      </c>
      <c r="V41" s="99">
        <f t="shared" si="6"/>
        <v>221.29129125000003</v>
      </c>
      <c r="W41" s="66"/>
      <c r="X41" s="99">
        <f t="shared" si="7"/>
        <v>236.32632225000003</v>
      </c>
      <c r="Y41" s="66"/>
      <c r="Z41" s="133"/>
      <c r="AA41" s="65">
        <f t="shared" si="15"/>
        <v>0</v>
      </c>
      <c r="AB41" s="110">
        <f t="shared" si="8"/>
        <v>236.32632225000003</v>
      </c>
      <c r="AC41" s="28"/>
      <c r="AD41" s="29"/>
    </row>
    <row r="42" spans="2:30" ht="15" customHeight="1" x14ac:dyDescent="0.25">
      <c r="B42" s="32" t="s">
        <v>91</v>
      </c>
      <c r="C42" s="30">
        <v>310</v>
      </c>
      <c r="D42" s="90">
        <v>96137</v>
      </c>
      <c r="E42" s="12">
        <v>0.45979999999999999</v>
      </c>
      <c r="F42" s="127">
        <v>1</v>
      </c>
      <c r="G42" s="128"/>
      <c r="H42" s="128">
        <v>1</v>
      </c>
      <c r="I42" s="128">
        <v>1</v>
      </c>
      <c r="J42" s="128"/>
      <c r="K42" s="128"/>
      <c r="L42" s="129" t="s">
        <v>13</v>
      </c>
      <c r="M42" s="27"/>
      <c r="N42" s="74">
        <f t="shared" si="14"/>
        <v>91.081782000000004</v>
      </c>
      <c r="O42" s="98"/>
      <c r="P42" s="136">
        <f t="shared" si="16"/>
        <v>1</v>
      </c>
      <c r="Q42" s="136">
        <f t="shared" si="17"/>
        <v>1.35</v>
      </c>
      <c r="R42" s="137">
        <f t="shared" si="3"/>
        <v>15.035031</v>
      </c>
      <c r="S42" s="136">
        <f t="shared" si="4"/>
        <v>1</v>
      </c>
      <c r="T42" s="136">
        <f t="shared" si="11"/>
        <v>1</v>
      </c>
      <c r="U42" s="139">
        <v>1</v>
      </c>
      <c r="V42" s="99">
        <f t="shared" si="6"/>
        <v>122.96040570000001</v>
      </c>
      <c r="W42" s="66"/>
      <c r="X42" s="99">
        <f t="shared" si="7"/>
        <v>137.9954367</v>
      </c>
      <c r="Y42" s="66"/>
      <c r="Z42" s="133"/>
      <c r="AA42" s="65">
        <f t="shared" si="15"/>
        <v>0</v>
      </c>
      <c r="AB42" s="110">
        <f t="shared" si="8"/>
        <v>137.9954367</v>
      </c>
      <c r="AC42" s="28"/>
      <c r="AD42" s="29"/>
    </row>
    <row r="43" spans="2:30" ht="15" customHeight="1" x14ac:dyDescent="0.25">
      <c r="B43" s="32" t="s">
        <v>92</v>
      </c>
      <c r="C43" s="30">
        <v>310</v>
      </c>
      <c r="D43" s="90">
        <v>96116</v>
      </c>
      <c r="E43" s="12">
        <v>1.2413000000000001</v>
      </c>
      <c r="F43" s="127">
        <v>1</v>
      </c>
      <c r="G43" s="128"/>
      <c r="H43" s="128">
        <v>1</v>
      </c>
      <c r="I43" s="128">
        <v>1</v>
      </c>
      <c r="J43" s="128"/>
      <c r="K43" s="128"/>
      <c r="L43" s="129" t="s">
        <v>13</v>
      </c>
      <c r="M43" s="27"/>
      <c r="N43" s="74">
        <f t="shared" si="14"/>
        <v>245.88911700000003</v>
      </c>
      <c r="O43" s="98"/>
      <c r="P43" s="136">
        <f t="shared" si="16"/>
        <v>1</v>
      </c>
      <c r="Q43" s="136">
        <f t="shared" si="17"/>
        <v>1.35</v>
      </c>
      <c r="R43" s="137">
        <f t="shared" si="3"/>
        <v>15.035031</v>
      </c>
      <c r="S43" s="136">
        <f t="shared" si="4"/>
        <v>1</v>
      </c>
      <c r="T43" s="136">
        <f t="shared" si="11"/>
        <v>1</v>
      </c>
      <c r="U43" s="139">
        <v>1</v>
      </c>
      <c r="V43" s="99">
        <f t="shared" si="6"/>
        <v>331.95030795000008</v>
      </c>
      <c r="W43" s="66"/>
      <c r="X43" s="99">
        <f t="shared" si="7"/>
        <v>346.98533895000008</v>
      </c>
      <c r="Y43" s="66"/>
      <c r="Z43" s="133"/>
      <c r="AA43" s="65">
        <f t="shared" si="15"/>
        <v>0</v>
      </c>
      <c r="AB43" s="110">
        <f t="shared" si="8"/>
        <v>346.98533895000008</v>
      </c>
      <c r="AC43" s="28"/>
      <c r="AD43" s="29"/>
    </row>
    <row r="44" spans="2:30" ht="15" customHeight="1" x14ac:dyDescent="0.25">
      <c r="B44" s="32" t="s">
        <v>93</v>
      </c>
      <c r="C44" s="30">
        <v>310</v>
      </c>
      <c r="D44" s="90">
        <v>96121</v>
      </c>
      <c r="E44" s="12">
        <v>0.45979999999999999</v>
      </c>
      <c r="F44" s="127">
        <v>1</v>
      </c>
      <c r="G44" s="128"/>
      <c r="H44" s="128">
        <v>1</v>
      </c>
      <c r="I44" s="128">
        <v>1</v>
      </c>
      <c r="J44" s="128"/>
      <c r="K44" s="128"/>
      <c r="L44" s="129" t="s">
        <v>13</v>
      </c>
      <c r="M44" s="27"/>
      <c r="N44" s="74">
        <f t="shared" si="14"/>
        <v>91.081782000000004</v>
      </c>
      <c r="O44" s="98"/>
      <c r="P44" s="136">
        <f t="shared" si="16"/>
        <v>1</v>
      </c>
      <c r="Q44" s="136">
        <f t="shared" si="17"/>
        <v>1.35</v>
      </c>
      <c r="R44" s="137">
        <f t="shared" si="3"/>
        <v>15.035031</v>
      </c>
      <c r="S44" s="136">
        <f t="shared" si="4"/>
        <v>1</v>
      </c>
      <c r="T44" s="136">
        <f t="shared" si="11"/>
        <v>1</v>
      </c>
      <c r="U44" s="139">
        <v>1</v>
      </c>
      <c r="V44" s="99">
        <f>(N44*P44*Q44*S44*T44*U44)</f>
        <v>122.96040570000001</v>
      </c>
      <c r="W44" s="66"/>
      <c r="X44" s="99">
        <f>R44+V44</f>
        <v>137.9954367</v>
      </c>
      <c r="Y44" s="66"/>
      <c r="Z44" s="133"/>
      <c r="AA44" s="65">
        <f t="shared" si="15"/>
        <v>0</v>
      </c>
      <c r="AB44" s="110">
        <f t="shared" si="8"/>
        <v>137.9954367</v>
      </c>
      <c r="AC44" s="28"/>
      <c r="AD44" s="29"/>
    </row>
    <row r="45" spans="2:30" ht="15" customHeight="1" x14ac:dyDescent="0.25">
      <c r="B45" s="32" t="s">
        <v>120</v>
      </c>
      <c r="C45" s="30">
        <v>490</v>
      </c>
      <c r="D45" s="89">
        <v>90882</v>
      </c>
      <c r="E45" s="12">
        <v>9.6500000000000002E-2</v>
      </c>
      <c r="F45" s="127">
        <v>1</v>
      </c>
      <c r="G45" s="128"/>
      <c r="H45" s="128">
        <v>1</v>
      </c>
      <c r="I45" s="128">
        <v>1</v>
      </c>
      <c r="J45" s="128"/>
      <c r="K45" s="128"/>
      <c r="L45" s="129" t="s">
        <v>13</v>
      </c>
      <c r="M45" s="27"/>
      <c r="N45" s="74">
        <f t="shared" si="14"/>
        <v>19.115684999999999</v>
      </c>
      <c r="O45" s="98"/>
      <c r="P45" s="136">
        <f t="shared" si="16"/>
        <v>1</v>
      </c>
      <c r="Q45" s="136">
        <f t="shared" si="17"/>
        <v>1.35</v>
      </c>
      <c r="R45" s="137">
        <f>IF(I45&gt;0,($I$11),0)</f>
        <v>15.035031</v>
      </c>
      <c r="S45" s="136">
        <f t="shared" si="4"/>
        <v>1</v>
      </c>
      <c r="T45" s="136">
        <f t="shared" si="11"/>
        <v>1</v>
      </c>
      <c r="U45" s="139">
        <v>1</v>
      </c>
      <c r="V45" s="99">
        <f t="shared" si="6"/>
        <v>25.80617475</v>
      </c>
      <c r="W45" s="66"/>
      <c r="X45" s="99">
        <f t="shared" si="7"/>
        <v>40.84120575</v>
      </c>
      <c r="Y45" s="66"/>
      <c r="Z45" s="133"/>
      <c r="AA45" s="65">
        <f>IF(F45=0,0,X45/F45)*Z45*$Z$11</f>
        <v>0</v>
      </c>
      <c r="AB45" s="110">
        <f t="shared" si="8"/>
        <v>40.84120575</v>
      </c>
      <c r="AC45" s="28"/>
      <c r="AD45" s="29"/>
    </row>
    <row r="46" spans="2:30" ht="15" customHeight="1" x14ac:dyDescent="0.25">
      <c r="B46" s="34" t="s">
        <v>53</v>
      </c>
      <c r="C46" s="33" t="s">
        <v>51</v>
      </c>
      <c r="D46" s="91" t="s">
        <v>52</v>
      </c>
      <c r="E46" s="85">
        <v>0.66200000000000003</v>
      </c>
      <c r="F46" s="127">
        <v>1</v>
      </c>
      <c r="G46" s="129" t="s">
        <v>13</v>
      </c>
      <c r="H46" s="129" t="s">
        <v>13</v>
      </c>
      <c r="I46" s="129" t="s">
        <v>13</v>
      </c>
      <c r="J46" s="128"/>
      <c r="K46" s="128"/>
      <c r="L46" s="129" t="s">
        <v>13</v>
      </c>
      <c r="M46" s="35"/>
      <c r="N46" s="74">
        <f t="shared" si="14"/>
        <v>131.13558</v>
      </c>
      <c r="O46" s="98"/>
      <c r="P46" s="139">
        <v>1</v>
      </c>
      <c r="Q46" s="139">
        <v>1</v>
      </c>
      <c r="R46" s="139"/>
      <c r="S46" s="136">
        <f t="shared" si="4"/>
        <v>1</v>
      </c>
      <c r="T46" s="136">
        <f t="shared" si="11"/>
        <v>1</v>
      </c>
      <c r="U46" s="139">
        <v>1</v>
      </c>
      <c r="V46" s="99">
        <f t="shared" si="6"/>
        <v>131.13558</v>
      </c>
      <c r="W46" s="66"/>
      <c r="X46" s="99">
        <f>R46+V46</f>
        <v>131.13558</v>
      </c>
      <c r="Y46" s="66"/>
      <c r="Z46" s="133"/>
      <c r="AA46" s="65">
        <f t="shared" si="15"/>
        <v>0</v>
      </c>
      <c r="AB46" s="110">
        <f t="shared" si="8"/>
        <v>131.13558</v>
      </c>
      <c r="AC46" s="28"/>
      <c r="AD46" s="29"/>
    </row>
    <row r="47" spans="2:30" ht="15" customHeight="1" x14ac:dyDescent="0.25">
      <c r="B47" s="13" t="s">
        <v>54</v>
      </c>
      <c r="C47" s="23">
        <v>490</v>
      </c>
      <c r="D47" s="89">
        <v>99401</v>
      </c>
      <c r="E47" s="12">
        <v>0.25</v>
      </c>
      <c r="F47" s="127">
        <v>1</v>
      </c>
      <c r="G47" s="129" t="s">
        <v>13</v>
      </c>
      <c r="H47" s="129" t="s">
        <v>13</v>
      </c>
      <c r="I47" s="129" t="s">
        <v>13</v>
      </c>
      <c r="J47" s="128"/>
      <c r="K47" s="128"/>
      <c r="L47" s="129" t="s">
        <v>13</v>
      </c>
      <c r="M47" s="35"/>
      <c r="N47" s="74">
        <f t="shared" si="14"/>
        <v>49.522500000000001</v>
      </c>
      <c r="O47" s="98"/>
      <c r="P47" s="139">
        <v>1</v>
      </c>
      <c r="Q47" s="139">
        <v>1</v>
      </c>
      <c r="R47" s="139"/>
      <c r="S47" s="136">
        <f t="shared" si="4"/>
        <v>1</v>
      </c>
      <c r="T47" s="136">
        <f t="shared" si="11"/>
        <v>1</v>
      </c>
      <c r="U47" s="139">
        <v>1</v>
      </c>
      <c r="V47" s="99">
        <f t="shared" si="6"/>
        <v>49.522500000000001</v>
      </c>
      <c r="W47" s="66"/>
      <c r="X47" s="99">
        <f t="shared" si="7"/>
        <v>49.522500000000001</v>
      </c>
      <c r="Y47" s="66"/>
      <c r="Z47" s="133"/>
      <c r="AA47" s="65">
        <f t="shared" si="15"/>
        <v>0</v>
      </c>
      <c r="AB47" s="110">
        <f t="shared" si="8"/>
        <v>49.522500000000001</v>
      </c>
      <c r="AC47" s="28"/>
      <c r="AD47" s="29"/>
    </row>
    <row r="48" spans="2:30" ht="15" customHeight="1" x14ac:dyDescent="0.25">
      <c r="B48" s="13" t="s">
        <v>55</v>
      </c>
      <c r="C48" s="23">
        <v>490</v>
      </c>
      <c r="D48" s="89">
        <v>99402</v>
      </c>
      <c r="E48" s="12">
        <v>0.31030000000000002</v>
      </c>
      <c r="F48" s="127">
        <v>1</v>
      </c>
      <c r="G48" s="129" t="s">
        <v>13</v>
      </c>
      <c r="H48" s="129" t="s">
        <v>13</v>
      </c>
      <c r="I48" s="129" t="s">
        <v>13</v>
      </c>
      <c r="J48" s="128"/>
      <c r="K48" s="128"/>
      <c r="L48" s="129" t="s">
        <v>13</v>
      </c>
      <c r="M48" s="35"/>
      <c r="N48" s="74">
        <f t="shared" si="14"/>
        <v>61.467327000000004</v>
      </c>
      <c r="O48" s="98"/>
      <c r="P48" s="139">
        <v>1</v>
      </c>
      <c r="Q48" s="139">
        <v>1</v>
      </c>
      <c r="R48" s="139"/>
      <c r="S48" s="136">
        <f t="shared" si="4"/>
        <v>1</v>
      </c>
      <c r="T48" s="136">
        <f t="shared" si="11"/>
        <v>1</v>
      </c>
      <c r="U48" s="139">
        <v>1</v>
      </c>
      <c r="V48" s="99">
        <f t="shared" si="6"/>
        <v>61.467327000000004</v>
      </c>
      <c r="W48" s="66"/>
      <c r="X48" s="99">
        <f t="shared" si="7"/>
        <v>61.467327000000004</v>
      </c>
      <c r="Y48" s="66"/>
      <c r="Z48" s="133"/>
      <c r="AA48" s="65">
        <f t="shared" si="15"/>
        <v>0</v>
      </c>
      <c r="AB48" s="110">
        <f t="shared" si="8"/>
        <v>61.467327000000004</v>
      </c>
      <c r="AC48" s="28"/>
      <c r="AD48" s="29"/>
    </row>
    <row r="49" spans="2:30" ht="15" customHeight="1" x14ac:dyDescent="0.25">
      <c r="B49" s="13" t="s">
        <v>56</v>
      </c>
      <c r="C49" s="23">
        <v>490</v>
      </c>
      <c r="D49" s="89">
        <v>99403</v>
      </c>
      <c r="E49" s="12">
        <v>0.44819999999999999</v>
      </c>
      <c r="F49" s="127">
        <v>1</v>
      </c>
      <c r="G49" s="129" t="s">
        <v>13</v>
      </c>
      <c r="H49" s="129" t="s">
        <v>13</v>
      </c>
      <c r="I49" s="129" t="s">
        <v>13</v>
      </c>
      <c r="J49" s="128"/>
      <c r="K49" s="128"/>
      <c r="L49" s="129" t="s">
        <v>13</v>
      </c>
      <c r="M49" s="35"/>
      <c r="N49" s="74">
        <f t="shared" si="14"/>
        <v>88.783937999999992</v>
      </c>
      <c r="O49" s="98"/>
      <c r="P49" s="139">
        <v>1</v>
      </c>
      <c r="Q49" s="139">
        <v>1</v>
      </c>
      <c r="R49" s="139"/>
      <c r="S49" s="136">
        <f t="shared" si="4"/>
        <v>1</v>
      </c>
      <c r="T49" s="136">
        <f t="shared" si="11"/>
        <v>1</v>
      </c>
      <c r="U49" s="139">
        <v>1</v>
      </c>
      <c r="V49" s="99">
        <f t="shared" si="6"/>
        <v>88.783937999999992</v>
      </c>
      <c r="W49" s="66"/>
      <c r="X49" s="99">
        <f t="shared" si="7"/>
        <v>88.783937999999992</v>
      </c>
      <c r="Y49" s="66"/>
      <c r="Z49" s="133"/>
      <c r="AA49" s="65">
        <f t="shared" si="15"/>
        <v>0</v>
      </c>
      <c r="AB49" s="110">
        <f t="shared" si="8"/>
        <v>88.783937999999992</v>
      </c>
      <c r="AC49" s="28"/>
      <c r="AD49" s="29"/>
    </row>
    <row r="50" spans="2:30" ht="15" customHeight="1" x14ac:dyDescent="0.25">
      <c r="B50" s="13" t="s">
        <v>57</v>
      </c>
      <c r="C50" s="23">
        <v>490</v>
      </c>
      <c r="D50" s="89">
        <v>99404</v>
      </c>
      <c r="E50" s="12">
        <v>0.58620000000000005</v>
      </c>
      <c r="F50" s="127">
        <v>1</v>
      </c>
      <c r="G50" s="129" t="s">
        <v>13</v>
      </c>
      <c r="H50" s="129" t="s">
        <v>13</v>
      </c>
      <c r="I50" s="129" t="s">
        <v>13</v>
      </c>
      <c r="J50" s="128"/>
      <c r="K50" s="128"/>
      <c r="L50" s="129" t="s">
        <v>13</v>
      </c>
      <c r="M50" s="35"/>
      <c r="N50" s="74">
        <f t="shared" si="14"/>
        <v>116.12035800000001</v>
      </c>
      <c r="O50" s="98"/>
      <c r="P50" s="139">
        <v>1</v>
      </c>
      <c r="Q50" s="139">
        <v>1</v>
      </c>
      <c r="R50" s="139"/>
      <c r="S50" s="136">
        <f t="shared" si="4"/>
        <v>1</v>
      </c>
      <c r="T50" s="136">
        <f t="shared" si="11"/>
        <v>1</v>
      </c>
      <c r="U50" s="139">
        <v>1</v>
      </c>
      <c r="V50" s="99">
        <f t="shared" si="6"/>
        <v>116.12035800000001</v>
      </c>
      <c r="W50" s="66"/>
      <c r="X50" s="99">
        <f t="shared" si="7"/>
        <v>116.12035800000001</v>
      </c>
      <c r="Y50" s="66"/>
      <c r="Z50" s="133"/>
      <c r="AA50" s="65">
        <f t="shared" si="15"/>
        <v>0</v>
      </c>
      <c r="AB50" s="110">
        <f t="shared" si="8"/>
        <v>116.12035800000001</v>
      </c>
      <c r="AC50" s="28"/>
      <c r="AD50" s="29"/>
    </row>
    <row r="51" spans="2:30" ht="15" customHeight="1" x14ac:dyDescent="0.25">
      <c r="B51" s="13" t="s">
        <v>58</v>
      </c>
      <c r="C51" s="23">
        <v>490</v>
      </c>
      <c r="D51" s="89">
        <v>99411</v>
      </c>
      <c r="E51" s="12">
        <v>0.13789999999999999</v>
      </c>
      <c r="F51" s="127">
        <v>1</v>
      </c>
      <c r="G51" s="129" t="s">
        <v>13</v>
      </c>
      <c r="H51" s="129" t="s">
        <v>13</v>
      </c>
      <c r="I51" s="129" t="s">
        <v>13</v>
      </c>
      <c r="J51" s="128"/>
      <c r="K51" s="128"/>
      <c r="L51" s="129" t="s">
        <v>13</v>
      </c>
      <c r="M51" s="35"/>
      <c r="N51" s="74">
        <f t="shared" si="14"/>
        <v>27.316610999999998</v>
      </c>
      <c r="O51" s="98"/>
      <c r="P51" s="139">
        <v>1</v>
      </c>
      <c r="Q51" s="139">
        <v>1</v>
      </c>
      <c r="R51" s="139"/>
      <c r="S51" s="136">
        <f t="shared" si="4"/>
        <v>1</v>
      </c>
      <c r="T51" s="136">
        <f t="shared" si="11"/>
        <v>1</v>
      </c>
      <c r="U51" s="139">
        <v>1</v>
      </c>
      <c r="V51" s="99">
        <f t="shared" si="6"/>
        <v>27.316610999999998</v>
      </c>
      <c r="W51" s="66"/>
      <c r="X51" s="99">
        <f t="shared" si="7"/>
        <v>27.316610999999998</v>
      </c>
      <c r="Y51" s="66"/>
      <c r="Z51" s="133"/>
      <c r="AA51" s="65">
        <f t="shared" si="15"/>
        <v>0</v>
      </c>
      <c r="AB51" s="110">
        <f t="shared" si="8"/>
        <v>27.316610999999998</v>
      </c>
      <c r="AC51" s="28"/>
      <c r="AD51" s="29"/>
    </row>
    <row r="52" spans="2:30" ht="15" customHeight="1" x14ac:dyDescent="0.25">
      <c r="B52" s="13" t="s">
        <v>59</v>
      </c>
      <c r="C52" s="23">
        <v>490</v>
      </c>
      <c r="D52" s="89">
        <v>99412</v>
      </c>
      <c r="E52" s="12">
        <v>0.2414</v>
      </c>
      <c r="F52" s="127">
        <v>1</v>
      </c>
      <c r="G52" s="129" t="s">
        <v>13</v>
      </c>
      <c r="H52" s="129" t="s">
        <v>13</v>
      </c>
      <c r="I52" s="129" t="s">
        <v>13</v>
      </c>
      <c r="J52" s="128"/>
      <c r="K52" s="128"/>
      <c r="L52" s="129" t="s">
        <v>13</v>
      </c>
      <c r="M52" s="35"/>
      <c r="N52" s="74">
        <f t="shared" si="14"/>
        <v>47.818926000000005</v>
      </c>
      <c r="O52" s="98"/>
      <c r="P52" s="139">
        <v>1</v>
      </c>
      <c r="Q52" s="139">
        <v>1</v>
      </c>
      <c r="R52" s="139"/>
      <c r="S52" s="136">
        <f t="shared" si="4"/>
        <v>1</v>
      </c>
      <c r="T52" s="136">
        <f t="shared" si="11"/>
        <v>1</v>
      </c>
      <c r="U52" s="139">
        <v>1</v>
      </c>
      <c r="V52" s="99">
        <f t="shared" si="6"/>
        <v>47.818926000000005</v>
      </c>
      <c r="W52" s="66"/>
      <c r="X52" s="99">
        <f t="shared" si="7"/>
        <v>47.818926000000005</v>
      </c>
      <c r="Y52" s="66"/>
      <c r="Z52" s="133"/>
      <c r="AA52" s="65">
        <f t="shared" si="15"/>
        <v>0</v>
      </c>
      <c r="AB52" s="110">
        <f t="shared" si="8"/>
        <v>47.818926000000005</v>
      </c>
      <c r="AC52" s="28"/>
      <c r="AD52" s="29"/>
    </row>
    <row r="53" spans="2:30" ht="15" customHeight="1" x14ac:dyDescent="0.25">
      <c r="B53" s="69" t="s">
        <v>70</v>
      </c>
      <c r="C53" s="68">
        <v>324</v>
      </c>
      <c r="D53" s="88">
        <v>99406</v>
      </c>
      <c r="E53" s="70">
        <v>0.28029999999999999</v>
      </c>
      <c r="F53" s="127">
        <v>1</v>
      </c>
      <c r="G53" s="129" t="s">
        <v>13</v>
      </c>
      <c r="H53" s="129" t="s">
        <v>13</v>
      </c>
      <c r="I53" s="129" t="s">
        <v>13</v>
      </c>
      <c r="J53" s="128"/>
      <c r="K53" s="128"/>
      <c r="L53" s="129" t="s">
        <v>13</v>
      </c>
      <c r="M53" s="35"/>
      <c r="N53" s="74">
        <f t="shared" si="14"/>
        <v>55.524627000000002</v>
      </c>
      <c r="O53" s="98"/>
      <c r="P53" s="139">
        <v>1</v>
      </c>
      <c r="Q53" s="139">
        <v>1</v>
      </c>
      <c r="R53" s="139"/>
      <c r="S53" s="136">
        <f t="shared" si="4"/>
        <v>1</v>
      </c>
      <c r="T53" s="136">
        <f t="shared" si="11"/>
        <v>1</v>
      </c>
      <c r="U53" s="139">
        <v>1</v>
      </c>
      <c r="V53" s="99">
        <f t="shared" si="6"/>
        <v>55.524627000000002</v>
      </c>
      <c r="W53" s="66"/>
      <c r="X53" s="99">
        <f t="shared" si="7"/>
        <v>55.524627000000002</v>
      </c>
      <c r="Y53" s="66"/>
      <c r="Z53" s="133"/>
      <c r="AA53" s="65">
        <f t="shared" si="15"/>
        <v>0</v>
      </c>
      <c r="AB53" s="110">
        <f t="shared" si="8"/>
        <v>55.524627000000002</v>
      </c>
      <c r="AC53" s="28"/>
      <c r="AD53" s="29"/>
    </row>
    <row r="54" spans="2:30" ht="15" customHeight="1" x14ac:dyDescent="0.25">
      <c r="B54" s="69" t="s">
        <v>71</v>
      </c>
      <c r="C54" s="68">
        <v>324</v>
      </c>
      <c r="D54" s="88">
        <v>99407</v>
      </c>
      <c r="E54" s="70">
        <v>0.28029999999999999</v>
      </c>
      <c r="F54" s="127">
        <v>1</v>
      </c>
      <c r="G54" s="129" t="s">
        <v>13</v>
      </c>
      <c r="H54" s="129" t="s">
        <v>13</v>
      </c>
      <c r="I54" s="129" t="s">
        <v>13</v>
      </c>
      <c r="J54" s="128"/>
      <c r="K54" s="128"/>
      <c r="L54" s="129" t="s">
        <v>13</v>
      </c>
      <c r="M54" s="35"/>
      <c r="N54" s="74">
        <f>F54*E54*$F$11</f>
        <v>55.524627000000002</v>
      </c>
      <c r="O54" s="98"/>
      <c r="P54" s="139">
        <v>1</v>
      </c>
      <c r="Q54" s="139">
        <v>1</v>
      </c>
      <c r="R54" s="139"/>
      <c r="S54" s="136">
        <f t="shared" si="4"/>
        <v>1</v>
      </c>
      <c r="T54" s="136">
        <f t="shared" si="11"/>
        <v>1</v>
      </c>
      <c r="U54" s="139">
        <v>1</v>
      </c>
      <c r="V54" s="99">
        <f t="shared" si="6"/>
        <v>55.524627000000002</v>
      </c>
      <c r="W54" s="66"/>
      <c r="X54" s="99">
        <f t="shared" si="7"/>
        <v>55.524627000000002</v>
      </c>
      <c r="Y54" s="66"/>
      <c r="Z54" s="133"/>
      <c r="AA54" s="65">
        <f t="shared" si="15"/>
        <v>0</v>
      </c>
      <c r="AB54" s="110">
        <f t="shared" si="8"/>
        <v>55.524627000000002</v>
      </c>
      <c r="AC54" s="28"/>
      <c r="AD54" s="29"/>
    </row>
    <row r="55" spans="2:30" ht="27.75" customHeight="1" x14ac:dyDescent="0.25">
      <c r="B55" s="69" t="s">
        <v>72</v>
      </c>
      <c r="C55" s="68">
        <v>324</v>
      </c>
      <c r="D55" s="88" t="s">
        <v>73</v>
      </c>
      <c r="E55" s="123">
        <f>E54*0.5</f>
        <v>0.14015</v>
      </c>
      <c r="F55" s="127">
        <v>1</v>
      </c>
      <c r="G55" s="129" t="s">
        <v>13</v>
      </c>
      <c r="H55" s="129" t="s">
        <v>13</v>
      </c>
      <c r="I55" s="129" t="s">
        <v>13</v>
      </c>
      <c r="J55" s="129" t="s">
        <v>13</v>
      </c>
      <c r="K55" s="129" t="s">
        <v>13</v>
      </c>
      <c r="L55" s="129" t="s">
        <v>13</v>
      </c>
      <c r="M55" s="35"/>
      <c r="N55" s="74">
        <f>F55*8.5</f>
        <v>8.5</v>
      </c>
      <c r="O55" s="98"/>
      <c r="P55" s="139">
        <v>1</v>
      </c>
      <c r="Q55" s="139">
        <v>1</v>
      </c>
      <c r="R55" s="139"/>
      <c r="S55" s="139">
        <v>1</v>
      </c>
      <c r="T55" s="139">
        <v>1</v>
      </c>
      <c r="U55" s="139">
        <v>1</v>
      </c>
      <c r="V55" s="99">
        <f t="shared" si="6"/>
        <v>8.5</v>
      </c>
      <c r="W55" s="66"/>
      <c r="X55" s="99">
        <f t="shared" si="7"/>
        <v>8.5</v>
      </c>
      <c r="Y55" s="66"/>
      <c r="Z55" s="133"/>
      <c r="AA55" s="65">
        <f t="shared" si="15"/>
        <v>0</v>
      </c>
      <c r="AB55" s="110">
        <f t="shared" si="8"/>
        <v>8.5</v>
      </c>
      <c r="AC55" s="28"/>
      <c r="AD55" s="29"/>
    </row>
    <row r="56" spans="2:30" ht="15" customHeight="1" x14ac:dyDescent="0.25">
      <c r="B56" s="69" t="s">
        <v>74</v>
      </c>
      <c r="C56" s="68">
        <v>324</v>
      </c>
      <c r="D56" s="88" t="s">
        <v>75</v>
      </c>
      <c r="E56" s="70">
        <v>0.28029999999999999</v>
      </c>
      <c r="F56" s="127">
        <v>1</v>
      </c>
      <c r="G56" s="129" t="s">
        <v>13</v>
      </c>
      <c r="H56" s="129" t="s">
        <v>13</v>
      </c>
      <c r="I56" s="129" t="s">
        <v>13</v>
      </c>
      <c r="J56" s="128"/>
      <c r="K56" s="128"/>
      <c r="L56" s="129" t="s">
        <v>13</v>
      </c>
      <c r="M56" s="35"/>
      <c r="N56" s="74">
        <f>F56*E56*$F$11</f>
        <v>55.524627000000002</v>
      </c>
      <c r="O56" s="98"/>
      <c r="P56" s="139">
        <v>1</v>
      </c>
      <c r="Q56" s="139">
        <v>1</v>
      </c>
      <c r="R56" s="139"/>
      <c r="S56" s="136">
        <f t="shared" si="4"/>
        <v>1</v>
      </c>
      <c r="T56" s="136">
        <f t="shared" si="11"/>
        <v>1</v>
      </c>
      <c r="U56" s="139">
        <v>1</v>
      </c>
      <c r="V56" s="99">
        <f t="shared" si="6"/>
        <v>55.524627000000002</v>
      </c>
      <c r="W56" s="66"/>
      <c r="X56" s="99">
        <f t="shared" si="7"/>
        <v>55.524627000000002</v>
      </c>
      <c r="Y56" s="66"/>
      <c r="Z56" s="133"/>
      <c r="AA56" s="65">
        <f t="shared" si="15"/>
        <v>0</v>
      </c>
      <c r="AB56" s="110">
        <f t="shared" si="8"/>
        <v>55.524627000000002</v>
      </c>
      <c r="AC56" s="28"/>
      <c r="AD56" s="29"/>
    </row>
    <row r="57" spans="2:30" ht="15" customHeight="1" x14ac:dyDescent="0.25">
      <c r="B57" s="69" t="s">
        <v>76</v>
      </c>
      <c r="C57" s="68">
        <v>324</v>
      </c>
      <c r="D57" s="88" t="s">
        <v>77</v>
      </c>
      <c r="E57" s="70">
        <v>0.28029999999999999</v>
      </c>
      <c r="F57" s="127">
        <v>1</v>
      </c>
      <c r="G57" s="129" t="s">
        <v>13</v>
      </c>
      <c r="H57" s="129" t="s">
        <v>13</v>
      </c>
      <c r="I57" s="129" t="s">
        <v>13</v>
      </c>
      <c r="J57" s="128"/>
      <c r="K57" s="128"/>
      <c r="L57" s="129" t="s">
        <v>13</v>
      </c>
      <c r="M57" s="35"/>
      <c r="N57" s="74">
        <f>F57*E57*$F$11</f>
        <v>55.524627000000002</v>
      </c>
      <c r="O57" s="98"/>
      <c r="P57" s="139">
        <v>1</v>
      </c>
      <c r="Q57" s="139">
        <v>1</v>
      </c>
      <c r="R57" s="139"/>
      <c r="S57" s="136">
        <f t="shared" si="4"/>
        <v>1</v>
      </c>
      <c r="T57" s="136">
        <f t="shared" si="11"/>
        <v>1</v>
      </c>
      <c r="U57" s="139">
        <v>1</v>
      </c>
      <c r="V57" s="99">
        <f>(N57*P57*Q57*S57*T57*U57)</f>
        <v>55.524627000000002</v>
      </c>
      <c r="W57" s="66"/>
      <c r="X57" s="99">
        <f>R57+V57</f>
        <v>55.524627000000002</v>
      </c>
      <c r="Y57" s="66"/>
      <c r="Z57" s="133"/>
      <c r="AA57" s="65">
        <f t="shared" si="15"/>
        <v>0</v>
      </c>
      <c r="AB57" s="110">
        <f>IF(AA57="X",X57,X57+AA57)</f>
        <v>55.524627000000002</v>
      </c>
      <c r="AC57" s="28"/>
      <c r="AD57" s="29"/>
    </row>
    <row r="58" spans="2:30" x14ac:dyDescent="0.25">
      <c r="D58" s="19"/>
      <c r="E58" s="14"/>
      <c r="V58" s="8"/>
      <c r="X58" s="8"/>
      <c r="AB58" s="111"/>
    </row>
    <row r="59" spans="2:30" x14ac:dyDescent="0.25">
      <c r="B59" s="93" t="s">
        <v>61</v>
      </c>
      <c r="C59" s="117"/>
      <c r="D59" s="184"/>
      <c r="E59" s="185" t="s">
        <v>27</v>
      </c>
      <c r="F59" s="135">
        <f>SUM(F14:F57)</f>
        <v>44</v>
      </c>
      <c r="G59" s="135">
        <f>SUM(G14:G57)</f>
        <v>13</v>
      </c>
      <c r="H59" s="135">
        <f t="shared" ref="H59:L59" si="20">SUM(H14:H57)</f>
        <v>11</v>
      </c>
      <c r="I59" s="135">
        <f t="shared" si="20"/>
        <v>27</v>
      </c>
      <c r="J59" s="135">
        <f t="shared" si="20"/>
        <v>2</v>
      </c>
      <c r="K59" s="135">
        <f t="shared" si="20"/>
        <v>1</v>
      </c>
      <c r="L59" s="135">
        <f t="shared" si="20"/>
        <v>8</v>
      </c>
      <c r="M59" s="19"/>
      <c r="X59" s="107"/>
      <c r="Y59" s="106" t="s">
        <v>0</v>
      </c>
      <c r="Z59" s="38" t="s">
        <v>28</v>
      </c>
      <c r="AA59" s="105">
        <f>SUM(AA14:AA57)</f>
        <v>0</v>
      </c>
      <c r="AB59" s="140">
        <f>SUM(AB14:AB57)</f>
        <v>7844.6771529925027</v>
      </c>
      <c r="AC59" s="28"/>
    </row>
    <row r="60" spans="2:30" x14ac:dyDescent="0.25">
      <c r="D60" s="40"/>
      <c r="E60" s="15"/>
      <c r="N60" s="107"/>
      <c r="P60" s="107"/>
      <c r="Q60" s="107"/>
      <c r="R60" s="107"/>
      <c r="S60" s="107"/>
      <c r="T60" s="107"/>
      <c r="U60" s="107"/>
      <c r="V60" s="107"/>
      <c r="X60" s="107"/>
      <c r="Z60" s="28"/>
      <c r="AA60" s="28"/>
      <c r="AB60" s="28" t="s">
        <v>0</v>
      </c>
    </row>
    <row r="61" spans="2:30" x14ac:dyDescent="0.25">
      <c r="B61" s="76"/>
      <c r="C61" s="76"/>
      <c r="D61" s="40"/>
      <c r="E61" s="15"/>
    </row>
    <row r="62" spans="2:30" x14ac:dyDescent="0.25">
      <c r="B62" s="41"/>
      <c r="C62" s="41"/>
      <c r="D62" s="40"/>
      <c r="E62" s="15"/>
    </row>
    <row r="63" spans="2:30" x14ac:dyDescent="0.25">
      <c r="B63" s="42"/>
      <c r="C63" s="42"/>
      <c r="D63" s="40"/>
      <c r="E63" s="15"/>
      <c r="G63" s="43"/>
      <c r="H63" s="43"/>
      <c r="I63" s="43"/>
      <c r="J63" s="43"/>
      <c r="K63" s="43"/>
      <c r="L63" s="43"/>
      <c r="M63" s="43"/>
      <c r="N63" s="8"/>
      <c r="O63" s="8"/>
      <c r="P63" s="8"/>
      <c r="Q63" s="8"/>
      <c r="R63" s="8"/>
      <c r="S63" s="8"/>
      <c r="T63" s="8"/>
      <c r="U63" s="8"/>
      <c r="W63" s="8"/>
      <c r="Y63" s="8"/>
      <c r="Z63" s="43"/>
      <c r="AA63" s="43"/>
      <c r="AB63" s="43"/>
      <c r="AC63" s="43"/>
      <c r="AD63" s="43"/>
    </row>
    <row r="64" spans="2:30" x14ac:dyDescent="0.25">
      <c r="B64" s="41"/>
      <c r="C64" s="41"/>
      <c r="D64" s="40"/>
    </row>
    <row r="65" spans="2:12" x14ac:dyDescent="0.25">
      <c r="B65" s="41"/>
      <c r="C65" s="41"/>
      <c r="D65" s="40"/>
    </row>
    <row r="66" spans="2:12" x14ac:dyDescent="0.25">
      <c r="B66" s="41"/>
      <c r="C66" s="41"/>
      <c r="D66" s="40"/>
    </row>
    <row r="67" spans="2:12" x14ac:dyDescent="0.25">
      <c r="B67" s="41"/>
      <c r="C67" s="41"/>
      <c r="D67" s="40"/>
      <c r="F67" s="8"/>
      <c r="G67" s="8"/>
      <c r="H67" s="8"/>
      <c r="I67" s="8"/>
      <c r="J67" s="8"/>
      <c r="K67" s="8"/>
      <c r="L67" s="8"/>
    </row>
    <row r="68" spans="2:12" x14ac:dyDescent="0.25">
      <c r="B68" s="41"/>
      <c r="C68" s="41"/>
      <c r="D68" s="40"/>
    </row>
    <row r="69" spans="2:12" x14ac:dyDescent="0.25">
      <c r="B69" s="41"/>
      <c r="C69" s="41"/>
      <c r="D69" s="40"/>
    </row>
    <row r="70" spans="2:12" x14ac:dyDescent="0.25">
      <c r="B70" s="41"/>
      <c r="C70" s="41"/>
      <c r="D70" s="40"/>
    </row>
    <row r="71" spans="2:12" x14ac:dyDescent="0.25">
      <c r="B71" s="41"/>
      <c r="C71" s="41"/>
      <c r="D71" s="40"/>
    </row>
    <row r="72" spans="2:12" x14ac:dyDescent="0.25">
      <c r="B72" s="41"/>
      <c r="C72" s="41"/>
      <c r="D72" s="40"/>
    </row>
    <row r="73" spans="2:12" x14ac:dyDescent="0.25">
      <c r="B73" s="41"/>
      <c r="C73" s="41"/>
      <c r="D73" s="40"/>
    </row>
    <row r="74" spans="2:12" x14ac:dyDescent="0.25">
      <c r="B74" s="41"/>
      <c r="C74" s="41"/>
      <c r="D74" s="40"/>
    </row>
    <row r="75" spans="2:12" x14ac:dyDescent="0.25">
      <c r="B75" s="41"/>
      <c r="C75" s="41"/>
      <c r="D75" s="40"/>
    </row>
    <row r="76" spans="2:12" x14ac:dyDescent="0.25">
      <c r="B76" s="41"/>
      <c r="C76" s="41"/>
      <c r="D76" s="40"/>
    </row>
    <row r="77" spans="2:12" x14ac:dyDescent="0.25">
      <c r="B77" s="41"/>
      <c r="C77" s="41"/>
      <c r="D77" s="40"/>
    </row>
    <row r="78" spans="2:12" x14ac:dyDescent="0.25">
      <c r="B78" s="41"/>
      <c r="C78" s="41"/>
      <c r="D78" s="40"/>
    </row>
    <row r="79" spans="2:12" x14ac:dyDescent="0.25">
      <c r="B79" s="41"/>
      <c r="C79" s="41"/>
      <c r="D79" s="40"/>
    </row>
    <row r="80" spans="2:12" x14ac:dyDescent="0.25">
      <c r="B80" s="41"/>
      <c r="C80" s="41"/>
      <c r="D80" s="40"/>
    </row>
    <row r="81" spans="2:4" x14ac:dyDescent="0.25">
      <c r="B81" s="41"/>
      <c r="C81" s="41"/>
      <c r="D81" s="40"/>
    </row>
    <row r="82" spans="2:4" x14ac:dyDescent="0.25">
      <c r="B82" s="41"/>
      <c r="C82" s="41"/>
      <c r="D82" s="40"/>
    </row>
    <row r="83" spans="2:4" x14ac:dyDescent="0.25">
      <c r="B83" s="41"/>
      <c r="C83" s="41"/>
      <c r="D83" s="40"/>
    </row>
    <row r="84" spans="2:4" x14ac:dyDescent="0.25">
      <c r="B84" s="41"/>
      <c r="C84" s="41"/>
      <c r="D84" s="19"/>
    </row>
    <row r="85" spans="2:4" x14ac:dyDescent="0.25">
      <c r="B85" s="41"/>
      <c r="C85" s="41"/>
      <c r="D85" s="19"/>
    </row>
    <row r="86" spans="2:4" x14ac:dyDescent="0.25">
      <c r="B86" s="41"/>
      <c r="C86" s="41"/>
      <c r="D86" s="19"/>
    </row>
    <row r="87" spans="2:4" x14ac:dyDescent="0.25">
      <c r="B87" s="41"/>
      <c r="C87" s="41"/>
      <c r="D87" s="19"/>
    </row>
    <row r="88" spans="2:4" x14ac:dyDescent="0.25">
      <c r="B88" s="41"/>
      <c r="C88" s="41"/>
      <c r="D88" s="19"/>
    </row>
    <row r="89" spans="2:4" x14ac:dyDescent="0.25">
      <c r="B89" s="41"/>
      <c r="C89" s="41"/>
      <c r="D89" s="19"/>
    </row>
    <row r="90" spans="2:4" x14ac:dyDescent="0.25">
      <c r="B90" s="41"/>
      <c r="C90" s="41"/>
      <c r="D90" s="19"/>
    </row>
    <row r="91" spans="2:4" x14ac:dyDescent="0.25">
      <c r="B91" s="41"/>
      <c r="C91" s="41"/>
      <c r="D91" s="19"/>
    </row>
    <row r="92" spans="2:4" x14ac:dyDescent="0.25">
      <c r="B92" s="41"/>
      <c r="C92" s="41"/>
      <c r="D92" s="19"/>
    </row>
    <row r="93" spans="2:4" x14ac:dyDescent="0.25">
      <c r="B93" s="41"/>
      <c r="C93" s="41"/>
      <c r="D93" s="19"/>
    </row>
    <row r="94" spans="2:4" x14ac:dyDescent="0.25">
      <c r="B94" s="41"/>
      <c r="C94" s="41"/>
      <c r="D94" s="19"/>
    </row>
    <row r="95" spans="2:4" x14ac:dyDescent="0.25">
      <c r="B95" s="41"/>
      <c r="C95" s="41"/>
      <c r="D95" s="19"/>
    </row>
    <row r="96" spans="2:4" x14ac:dyDescent="0.25">
      <c r="B96" s="41"/>
      <c r="C96" s="41"/>
      <c r="D96" s="19"/>
    </row>
    <row r="97" spans="2:11" x14ac:dyDescent="0.25">
      <c r="B97" s="41"/>
      <c r="C97" s="41"/>
      <c r="D97" s="19"/>
    </row>
    <row r="98" spans="2:11" x14ac:dyDescent="0.25">
      <c r="B98" s="41"/>
      <c r="C98" s="41"/>
      <c r="D98" s="19"/>
    </row>
    <row r="99" spans="2:11" x14ac:dyDescent="0.25">
      <c r="B99" s="41"/>
      <c r="C99" s="41"/>
      <c r="D99" s="19"/>
    </row>
    <row r="100" spans="2:11" x14ac:dyDescent="0.25">
      <c r="B100" s="41"/>
      <c r="C100" s="41"/>
      <c r="D100" s="19"/>
    </row>
    <row r="101" spans="2:11" x14ac:dyDescent="0.25">
      <c r="B101" s="41"/>
      <c r="C101" s="41"/>
      <c r="D101" s="19"/>
    </row>
    <row r="102" spans="2:11" x14ac:dyDescent="0.25">
      <c r="D102" s="19"/>
    </row>
    <row r="103" spans="2:11" x14ac:dyDescent="0.25">
      <c r="B103" s="45"/>
      <c r="C103" s="114"/>
      <c r="D103" s="44"/>
      <c r="G103" s="43"/>
      <c r="H103" s="43"/>
      <c r="I103" s="43"/>
      <c r="J103" s="43"/>
      <c r="K103" s="43"/>
    </row>
    <row r="104" spans="2:11" x14ac:dyDescent="0.25">
      <c r="B104" s="46"/>
    </row>
    <row r="105" spans="2:11" x14ac:dyDescent="0.25">
      <c r="B105" s="46"/>
    </row>
    <row r="106" spans="2:11" x14ac:dyDescent="0.25">
      <c r="B106" s="46"/>
      <c r="D106" s="19"/>
    </row>
    <row r="107" spans="2:11" x14ac:dyDescent="0.25">
      <c r="B107" s="46"/>
      <c r="D107" s="19"/>
    </row>
    <row r="108" spans="2:11" x14ac:dyDescent="0.25">
      <c r="B108" s="47"/>
      <c r="C108" s="115"/>
      <c r="D108" s="19"/>
    </row>
    <row r="109" spans="2:11" x14ac:dyDescent="0.25">
      <c r="B109" s="48"/>
      <c r="C109" s="116"/>
      <c r="D109" s="49"/>
    </row>
  </sheetData>
  <mergeCells count="12">
    <mergeCell ref="Z1:AA1"/>
    <mergeCell ref="D59:E59"/>
    <mergeCell ref="E1:G1"/>
    <mergeCell ref="K1:L1"/>
    <mergeCell ref="B11:B12"/>
    <mergeCell ref="H1:J1"/>
    <mergeCell ref="D5:L5"/>
    <mergeCell ref="Z10:AA10"/>
    <mergeCell ref="P11:U11"/>
    <mergeCell ref="F9:L9"/>
    <mergeCell ref="G10:L10"/>
    <mergeCell ref="N10:V10"/>
  </mergeCells>
  <conditionalFormatting sqref="D14:D15 D17">
    <cfRule type="expression" dxfId="15" priority="9" stopIfTrue="1">
      <formula>#REF!="Full"</formula>
    </cfRule>
    <cfRule type="expression" dxfId="14" priority="10" stopIfTrue="1">
      <formula>#REF!="Blend"</formula>
    </cfRule>
  </conditionalFormatting>
  <conditionalFormatting sqref="D14:D19">
    <cfRule type="expression" dxfId="13" priority="1" stopIfTrue="1">
      <formula>#REF!="Full"</formula>
    </cfRule>
    <cfRule type="expression" dxfId="12" priority="2" stopIfTrue="1">
      <formula>#REF!="Blend"</formula>
    </cfRule>
  </conditionalFormatting>
  <conditionalFormatting sqref="D14:D45">
    <cfRule type="expression" dxfId="11" priority="53" stopIfTrue="1">
      <formula>$C14="Full"</formula>
    </cfRule>
    <cfRule type="expression" dxfId="10" priority="54" stopIfTrue="1">
      <formula>$C14="Blend"</formula>
    </cfRule>
  </conditionalFormatting>
  <conditionalFormatting sqref="D14:D46">
    <cfRule type="expression" dxfId="9" priority="23" stopIfTrue="1">
      <formula>#REF!="Full"</formula>
    </cfRule>
    <cfRule type="expression" dxfId="8" priority="24" stopIfTrue="1">
      <formula>#REF!="Blend"</formula>
    </cfRule>
  </conditionalFormatting>
  <conditionalFormatting sqref="D20">
    <cfRule type="expression" dxfId="7" priority="63" stopIfTrue="1">
      <formula>$C18="Full"</formula>
    </cfRule>
    <cfRule type="expression" dxfId="6" priority="64" stopIfTrue="1">
      <formula>$C18="Blend"</formula>
    </cfRule>
  </conditionalFormatting>
  <conditionalFormatting sqref="D26:D28">
    <cfRule type="expression" dxfId="5" priority="13" stopIfTrue="1">
      <formula>#REF!="Full"</formula>
    </cfRule>
    <cfRule type="expression" dxfId="4" priority="14" stopIfTrue="1">
      <formula>#REF!="Blend"</formula>
    </cfRule>
  </conditionalFormatting>
  <conditionalFormatting sqref="D58">
    <cfRule type="expression" dxfId="3" priority="49" stopIfTrue="1">
      <formula>#REF!="Full"</formula>
    </cfRule>
    <cfRule type="expression" dxfId="2" priority="50" stopIfTrue="1">
      <formula>#REF!="Blend"</formula>
    </cfRule>
  </conditionalFormatting>
  <conditionalFormatting sqref="D60:D83">
    <cfRule type="expression" dxfId="1" priority="47" stopIfTrue="1">
      <formula>#REF!="Full"</formula>
    </cfRule>
    <cfRule type="expression" dxfId="0" priority="48" stopIfTrue="1">
      <formula>#REF!="Blend"</formula>
    </cfRule>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10D3-F840-4093-A114-959FCF447626}">
  <sheetPr>
    <pageSetUpPr fitToPage="1"/>
  </sheetPr>
  <dimension ref="A8:E60"/>
  <sheetViews>
    <sheetView zoomScale="90" zoomScaleNormal="90" workbookViewId="0">
      <pane ySplit="12" topLeftCell="A13" activePane="bottomLeft" state="frozen"/>
      <selection pane="bottomLeft" activeCell="A8" sqref="A8"/>
    </sheetView>
  </sheetViews>
  <sheetFormatPr defaultColWidth="9.140625" defaultRowHeight="12.75" x14ac:dyDescent="0.2"/>
  <cols>
    <col min="1" max="1" width="57.140625" style="146" bestFit="1" customWidth="1"/>
    <col min="2" max="2" width="16.7109375" style="146" bestFit="1" customWidth="1"/>
    <col min="3" max="3" width="14.140625" style="146" bestFit="1" customWidth="1"/>
    <col min="4" max="4" width="13.5703125" style="146" bestFit="1" customWidth="1"/>
    <col min="5" max="5" width="13.5703125" style="146" customWidth="1"/>
    <col min="6" max="16384" width="9.140625" style="146"/>
  </cols>
  <sheetData>
    <row r="8" spans="1:5" ht="15.75" x14ac:dyDescent="0.25">
      <c r="A8" s="174" t="s">
        <v>172</v>
      </c>
      <c r="B8" s="174"/>
      <c r="C8" s="174"/>
      <c r="D8" s="174"/>
      <c r="E8" s="174"/>
    </row>
    <row r="9" spans="1:5" x14ac:dyDescent="0.2">
      <c r="E9" s="168"/>
    </row>
    <row r="11" spans="1:5" x14ac:dyDescent="0.2">
      <c r="A11" s="162"/>
      <c r="B11" s="162"/>
      <c r="C11" s="162"/>
      <c r="D11" s="162"/>
    </row>
    <row r="12" spans="1:5" ht="13.5" thickBot="1" x14ac:dyDescent="0.25">
      <c r="A12" s="167" t="s">
        <v>171</v>
      </c>
      <c r="B12" s="155" t="s">
        <v>44</v>
      </c>
      <c r="C12" s="156" t="s">
        <v>170</v>
      </c>
      <c r="D12" s="156" t="s">
        <v>169</v>
      </c>
      <c r="E12" s="156" t="s">
        <v>168</v>
      </c>
    </row>
    <row r="13" spans="1:5" x14ac:dyDescent="0.2">
      <c r="A13" s="165" t="s">
        <v>167</v>
      </c>
      <c r="B13" s="152">
        <v>820</v>
      </c>
      <c r="C13" s="176">
        <f>SUM(C29)</f>
        <v>0</v>
      </c>
      <c r="D13" s="166">
        <v>0.66200000000000003</v>
      </c>
      <c r="E13" s="176">
        <f t="shared" ref="E13:E23" si="0">D13*C13</f>
        <v>0</v>
      </c>
    </row>
    <row r="14" spans="1:5" x14ac:dyDescent="0.2">
      <c r="A14" s="165" t="s">
        <v>166</v>
      </c>
      <c r="B14" s="150">
        <v>821</v>
      </c>
      <c r="C14" s="177">
        <f>SUM(C30:C32)</f>
        <v>0</v>
      </c>
      <c r="D14" s="163">
        <v>0.66200000000000003</v>
      </c>
      <c r="E14" s="177">
        <f t="shared" si="0"/>
        <v>0</v>
      </c>
    </row>
    <row r="15" spans="1:5" x14ac:dyDescent="0.2">
      <c r="A15" s="165" t="s">
        <v>165</v>
      </c>
      <c r="B15" s="150">
        <v>822</v>
      </c>
      <c r="C15" s="177">
        <f>SUM(C33:C34)</f>
        <v>0</v>
      </c>
      <c r="D15" s="163">
        <v>0.66200000000000003</v>
      </c>
      <c r="E15" s="177">
        <f t="shared" si="0"/>
        <v>0</v>
      </c>
    </row>
    <row r="16" spans="1:5" x14ac:dyDescent="0.2">
      <c r="A16" s="165" t="s">
        <v>164</v>
      </c>
      <c r="B16" s="150">
        <v>823</v>
      </c>
      <c r="C16" s="177">
        <f>SUM(C35)</f>
        <v>0</v>
      </c>
      <c r="D16" s="163">
        <v>0.66200000000000003</v>
      </c>
      <c r="E16" s="177">
        <f t="shared" si="0"/>
        <v>0</v>
      </c>
    </row>
    <row r="17" spans="1:5" x14ac:dyDescent="0.2">
      <c r="A17" s="165" t="s">
        <v>163</v>
      </c>
      <c r="B17" s="150">
        <v>824</v>
      </c>
      <c r="C17" s="177">
        <f>SUM(C36)</f>
        <v>0</v>
      </c>
      <c r="D17" s="163">
        <v>0.66200000000000003</v>
      </c>
      <c r="E17" s="177">
        <f t="shared" si="0"/>
        <v>0</v>
      </c>
    </row>
    <row r="18" spans="1:5" x14ac:dyDescent="0.2">
      <c r="A18" s="165" t="s">
        <v>162</v>
      </c>
      <c r="B18" s="150">
        <v>825</v>
      </c>
      <c r="C18" s="177">
        <f>SUM(C37:C38)</f>
        <v>0</v>
      </c>
      <c r="D18" s="163">
        <v>0.66200000000000003</v>
      </c>
      <c r="E18" s="177">
        <f t="shared" si="0"/>
        <v>0</v>
      </c>
    </row>
    <row r="19" spans="1:5" x14ac:dyDescent="0.2">
      <c r="A19" s="165" t="s">
        <v>161</v>
      </c>
      <c r="B19" s="150">
        <v>826</v>
      </c>
      <c r="C19" s="177">
        <f>SUM(C39)</f>
        <v>0</v>
      </c>
      <c r="D19" s="163">
        <v>0.66200000000000003</v>
      </c>
      <c r="E19" s="177">
        <f t="shared" si="0"/>
        <v>0</v>
      </c>
    </row>
    <row r="20" spans="1:5" x14ac:dyDescent="0.2">
      <c r="A20" s="165" t="s">
        <v>160</v>
      </c>
      <c r="B20" s="150">
        <v>827</v>
      </c>
      <c r="C20" s="177">
        <f>SUM(C40:C44)</f>
        <v>0</v>
      </c>
      <c r="D20" s="163">
        <v>0.80779999999999996</v>
      </c>
      <c r="E20" s="177">
        <f t="shared" si="0"/>
        <v>0</v>
      </c>
    </row>
    <row r="21" spans="1:5" x14ac:dyDescent="0.2">
      <c r="A21" s="165" t="s">
        <v>159</v>
      </c>
      <c r="B21" s="150">
        <v>829</v>
      </c>
      <c r="C21" s="177">
        <f>SUM(C45:C47)</f>
        <v>0</v>
      </c>
      <c r="D21" s="163">
        <v>0.68459999999999999</v>
      </c>
      <c r="E21" s="177">
        <f t="shared" si="0"/>
        <v>0</v>
      </c>
    </row>
    <row r="22" spans="1:5" x14ac:dyDescent="0.2">
      <c r="A22" s="165" t="s">
        <v>158</v>
      </c>
      <c r="B22" s="150">
        <v>830</v>
      </c>
      <c r="C22" s="177"/>
      <c r="D22" s="163">
        <v>0.66200000000000003</v>
      </c>
      <c r="E22" s="177">
        <f t="shared" si="0"/>
        <v>0</v>
      </c>
    </row>
    <row r="23" spans="1:5" x14ac:dyDescent="0.2">
      <c r="A23" s="164" t="s">
        <v>157</v>
      </c>
      <c r="B23" s="150">
        <v>831</v>
      </c>
      <c r="C23" s="177">
        <f>SUM(C48:C59)</f>
        <v>0</v>
      </c>
      <c r="D23" s="163">
        <v>0.66200000000000003</v>
      </c>
      <c r="E23" s="177">
        <f t="shared" si="0"/>
        <v>0</v>
      </c>
    </row>
    <row r="24" spans="1:5" x14ac:dyDescent="0.2">
      <c r="A24" s="162"/>
      <c r="B24" s="161" t="s">
        <v>28</v>
      </c>
      <c r="C24" s="178">
        <f>SUM(C13:C23)</f>
        <v>0</v>
      </c>
      <c r="D24" s="161"/>
      <c r="E24" s="179">
        <f>SUM(E13:E23)</f>
        <v>0</v>
      </c>
    </row>
    <row r="25" spans="1:5" s="154" customFormat="1" x14ac:dyDescent="0.2">
      <c r="B25" s="161" t="s">
        <v>156</v>
      </c>
      <c r="C25" s="161"/>
      <c r="D25" s="161"/>
      <c r="E25" s="179">
        <f>IF(C24&gt;0,E24/C24,0)</f>
        <v>0</v>
      </c>
    </row>
    <row r="26" spans="1:5" x14ac:dyDescent="0.2">
      <c r="B26" s="160" t="s">
        <v>155</v>
      </c>
      <c r="C26" s="175"/>
      <c r="D26" s="175"/>
      <c r="E26" s="159">
        <v>0.66200000000000003</v>
      </c>
    </row>
    <row r="27" spans="1:5" x14ac:dyDescent="0.2">
      <c r="A27" s="158" t="s">
        <v>154</v>
      </c>
      <c r="B27" s="146" t="s">
        <v>0</v>
      </c>
    </row>
    <row r="28" spans="1:5" s="154" customFormat="1" ht="13.5" thickBot="1" x14ac:dyDescent="0.25">
      <c r="A28" s="157" t="s">
        <v>153</v>
      </c>
      <c r="B28" s="155" t="s">
        <v>44</v>
      </c>
      <c r="C28" s="156" t="s">
        <v>173</v>
      </c>
    </row>
    <row r="29" spans="1:5" x14ac:dyDescent="0.2">
      <c r="A29" s="153" t="s">
        <v>152</v>
      </c>
      <c r="B29" s="152">
        <v>820</v>
      </c>
      <c r="C29" s="169"/>
    </row>
    <row r="30" spans="1:5" x14ac:dyDescent="0.2">
      <c r="A30" s="151" t="s">
        <v>151</v>
      </c>
      <c r="B30" s="150">
        <v>821</v>
      </c>
      <c r="C30" s="170"/>
    </row>
    <row r="31" spans="1:5" x14ac:dyDescent="0.2">
      <c r="A31" s="151" t="s">
        <v>150</v>
      </c>
      <c r="B31" s="150">
        <v>821</v>
      </c>
      <c r="C31" s="170"/>
    </row>
    <row r="32" spans="1:5" x14ac:dyDescent="0.2">
      <c r="A32" s="151" t="s">
        <v>149</v>
      </c>
      <c r="B32" s="150">
        <v>821</v>
      </c>
      <c r="C32" s="170"/>
    </row>
    <row r="33" spans="1:3" x14ac:dyDescent="0.2">
      <c r="A33" s="151" t="s">
        <v>148</v>
      </c>
      <c r="B33" s="150">
        <v>822</v>
      </c>
      <c r="C33" s="170"/>
    </row>
    <row r="34" spans="1:3" x14ac:dyDescent="0.2">
      <c r="A34" s="151" t="s">
        <v>147</v>
      </c>
      <c r="B34" s="150">
        <v>822</v>
      </c>
      <c r="C34" s="170"/>
    </row>
    <row r="35" spans="1:3" x14ac:dyDescent="0.2">
      <c r="A35" s="151" t="s">
        <v>146</v>
      </c>
      <c r="B35" s="150">
        <v>823</v>
      </c>
      <c r="C35" s="170"/>
    </row>
    <row r="36" spans="1:3" x14ac:dyDescent="0.2">
      <c r="A36" s="151" t="s">
        <v>145</v>
      </c>
      <c r="B36" s="150">
        <v>824</v>
      </c>
      <c r="C36" s="170"/>
    </row>
    <row r="37" spans="1:3" x14ac:dyDescent="0.2">
      <c r="A37" s="151" t="s">
        <v>144</v>
      </c>
      <c r="B37" s="150">
        <v>825</v>
      </c>
      <c r="C37" s="170"/>
    </row>
    <row r="38" spans="1:3" x14ac:dyDescent="0.2">
      <c r="A38" s="151" t="s">
        <v>143</v>
      </c>
      <c r="B38" s="150">
        <v>825</v>
      </c>
      <c r="C38" s="170"/>
    </row>
    <row r="39" spans="1:3" x14ac:dyDescent="0.2">
      <c r="A39" s="151" t="s">
        <v>142</v>
      </c>
      <c r="B39" s="150">
        <v>826</v>
      </c>
      <c r="C39" s="170"/>
    </row>
    <row r="40" spans="1:3" x14ac:dyDescent="0.2">
      <c r="A40" s="151" t="s">
        <v>141</v>
      </c>
      <c r="B40" s="150">
        <v>827</v>
      </c>
      <c r="C40" s="170"/>
    </row>
    <row r="41" spans="1:3" x14ac:dyDescent="0.2">
      <c r="A41" s="151" t="s">
        <v>140</v>
      </c>
      <c r="B41" s="150">
        <v>827</v>
      </c>
      <c r="C41" s="170"/>
    </row>
    <row r="42" spans="1:3" x14ac:dyDescent="0.2">
      <c r="A42" s="151" t="s">
        <v>139</v>
      </c>
      <c r="B42" s="150">
        <v>827</v>
      </c>
      <c r="C42" s="170"/>
    </row>
    <row r="43" spans="1:3" x14ac:dyDescent="0.2">
      <c r="A43" s="151" t="s">
        <v>138</v>
      </c>
      <c r="B43" s="150">
        <v>827</v>
      </c>
      <c r="C43" s="170"/>
    </row>
    <row r="44" spans="1:3" x14ac:dyDescent="0.2">
      <c r="A44" s="151" t="s">
        <v>137</v>
      </c>
      <c r="B44" s="150">
        <v>827</v>
      </c>
      <c r="C44" s="170"/>
    </row>
    <row r="45" spans="1:3" x14ac:dyDescent="0.2">
      <c r="A45" s="151" t="s">
        <v>136</v>
      </c>
      <c r="B45" s="150">
        <v>829</v>
      </c>
      <c r="C45" s="170"/>
    </row>
    <row r="46" spans="1:3" x14ac:dyDescent="0.2">
      <c r="A46" s="151" t="s">
        <v>135</v>
      </c>
      <c r="B46" s="150">
        <v>829</v>
      </c>
      <c r="C46" s="170"/>
    </row>
    <row r="47" spans="1:3" x14ac:dyDescent="0.2">
      <c r="A47" s="151" t="s">
        <v>134</v>
      </c>
      <c r="B47" s="150">
        <v>829</v>
      </c>
      <c r="C47" s="170"/>
    </row>
    <row r="48" spans="1:3" x14ac:dyDescent="0.2">
      <c r="A48" s="151" t="s">
        <v>133</v>
      </c>
      <c r="B48" s="150">
        <v>831</v>
      </c>
      <c r="C48" s="171"/>
    </row>
    <row r="49" spans="1:3" x14ac:dyDescent="0.2">
      <c r="A49" s="151" t="s">
        <v>132</v>
      </c>
      <c r="B49" s="150">
        <v>831</v>
      </c>
      <c r="C49" s="171"/>
    </row>
    <row r="50" spans="1:3" x14ac:dyDescent="0.2">
      <c r="A50" s="151" t="s">
        <v>131</v>
      </c>
      <c r="B50" s="150">
        <v>831</v>
      </c>
      <c r="C50" s="170"/>
    </row>
    <row r="51" spans="1:3" x14ac:dyDescent="0.2">
      <c r="A51" s="151" t="s">
        <v>130</v>
      </c>
      <c r="B51" s="150">
        <v>831</v>
      </c>
      <c r="C51" s="171"/>
    </row>
    <row r="52" spans="1:3" x14ac:dyDescent="0.2">
      <c r="A52" s="151" t="s">
        <v>129</v>
      </c>
      <c r="B52" s="150">
        <v>831</v>
      </c>
      <c r="C52" s="170"/>
    </row>
    <row r="53" spans="1:3" x14ac:dyDescent="0.2">
      <c r="A53" s="151" t="s">
        <v>128</v>
      </c>
      <c r="B53" s="150">
        <v>831</v>
      </c>
      <c r="C53" s="171"/>
    </row>
    <row r="54" spans="1:3" x14ac:dyDescent="0.2">
      <c r="A54" s="151" t="s">
        <v>127</v>
      </c>
      <c r="B54" s="150">
        <v>831</v>
      </c>
      <c r="C54" s="171"/>
    </row>
    <row r="55" spans="1:3" x14ac:dyDescent="0.2">
      <c r="A55" s="151" t="s">
        <v>126</v>
      </c>
      <c r="B55" s="150">
        <v>831</v>
      </c>
      <c r="C55" s="170"/>
    </row>
    <row r="56" spans="1:3" x14ac:dyDescent="0.2">
      <c r="A56" s="151" t="s">
        <v>125</v>
      </c>
      <c r="B56" s="150">
        <v>831</v>
      </c>
      <c r="C56" s="171"/>
    </row>
    <row r="57" spans="1:3" x14ac:dyDescent="0.2">
      <c r="A57" s="151" t="s">
        <v>124</v>
      </c>
      <c r="B57" s="150">
        <v>831</v>
      </c>
      <c r="C57" s="171"/>
    </row>
    <row r="58" spans="1:3" x14ac:dyDescent="0.2">
      <c r="A58" s="151" t="s">
        <v>123</v>
      </c>
      <c r="B58" s="150">
        <v>831</v>
      </c>
      <c r="C58" s="171"/>
    </row>
    <row r="59" spans="1:3" ht="13.5" thickBot="1" x14ac:dyDescent="0.25">
      <c r="A59" s="149" t="s">
        <v>122</v>
      </c>
      <c r="B59" s="148">
        <v>831</v>
      </c>
      <c r="C59" s="172"/>
    </row>
    <row r="60" spans="1:3" x14ac:dyDescent="0.2">
      <c r="A60" s="147" t="s">
        <v>28</v>
      </c>
      <c r="B60" s="173"/>
      <c r="C60" s="173">
        <f>SUM(C29:C59)</f>
        <v>0</v>
      </c>
    </row>
  </sheetData>
  <printOptions horizontalCentered="1"/>
  <pageMargins left="0.25" right="0.25" top="0.25" bottom="0.5" header="0.25" footer="0.25"/>
  <pageSetup scale="81" orientation="landscape" r:id="rId1"/>
  <headerFooter>
    <oddFooter>&amp;L&amp;A&amp;C&amp;F&amp;R&amp;D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APG REVENUE CALC</vt:lpstr>
      <vt:lpstr>DX Wt</vt:lpstr>
      <vt:lpstr>Instructions!Print_Area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12-12-24</dc:title>
  <dc:creator>glenn</dc:creator>
  <cp:lastModifiedBy>McRedmond, Nathan (OMH)</cp:lastModifiedBy>
  <cp:lastPrinted>2022-09-08T18:52:38Z</cp:lastPrinted>
  <dcterms:created xsi:type="dcterms:W3CDTF">2009-11-10T16:44:42Z</dcterms:created>
  <dcterms:modified xsi:type="dcterms:W3CDTF">2024-12-12T16:59:08Z</dcterms:modified>
</cp:coreProperties>
</file>